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85" windowHeight="8715" tabRatio="760" activeTab="0"/>
  </bookViews>
  <sheets>
    <sheet name="U-Wert-Berechnung" sheetId="1" r:id="rId1"/>
    <sheet name="Ankertypen" sheetId="2" r:id="rId2"/>
    <sheet name="Konstruktionsgrundsätze" sheetId="3" r:id="rId3"/>
    <sheet name="Bemerkungen_Impressum" sheetId="4" r:id="rId4"/>
    <sheet name="TOdo" sheetId="5" state="hidden" r:id="rId5"/>
  </sheets>
  <definedNames>
    <definedName name="_xlnm.Print_Area" localSheetId="1">'Ankertypen'!$B$1:$E$9</definedName>
    <definedName name="_xlnm.Print_Area" localSheetId="3">'Bemerkungen_Impressum'!$B$1:$C$21</definedName>
    <definedName name="_xlnm.Print_Area" localSheetId="2">'Konstruktionsgrundsätze'!$B$1:$E$32</definedName>
    <definedName name="_xlnm.Print_Area" localSheetId="0">'U-Wert-Berechnung'!$A$1:$U$106</definedName>
    <definedName name="_xlnm.Print_Area" localSheetId="0">'U-Wert-Berechnung'!$B$2:$U$106</definedName>
    <definedName name="Z_F6783669_8C46_4C14_8A10_4023B8240D26_.wvu.Cols" localSheetId="0" hidden="1">'U-Wert-Berechnung'!$W:$AX</definedName>
    <definedName name="Z_F6783669_8C46_4C14_8A10_4023B8240D26_.wvu.PrintArea" localSheetId="3" hidden="1">'Bemerkungen_Impressum'!$A$1:$C$21</definedName>
    <definedName name="Z_F6783669_8C46_4C14_8A10_4023B8240D26_.wvu.PrintArea" localSheetId="2" hidden="1">'Konstruktionsgrundsätze'!$A$1:$E$24</definedName>
    <definedName name="Z_F6783669_8C46_4C14_8A10_4023B8240D26_.wvu.PrintArea" localSheetId="0" hidden="1">'U-Wert-Berechnung'!$A$1:$U$106</definedName>
  </definedNames>
  <calcPr fullCalcOnLoad="1"/>
</workbook>
</file>

<file path=xl/sharedStrings.xml><?xml version="1.0" encoding="utf-8"?>
<sst xmlns="http://schemas.openxmlformats.org/spreadsheetml/2006/main" count="310" uniqueCount="195">
  <si>
    <t>[m]</t>
  </si>
  <si>
    <t>Tragschicht</t>
  </si>
  <si>
    <t>[W / mK]</t>
  </si>
  <si>
    <t>W/m²K</t>
  </si>
  <si>
    <t>Geometrieeingabe</t>
  </si>
  <si>
    <t>Vorsatzschale</t>
  </si>
  <si>
    <t>Kerndämmung</t>
  </si>
  <si>
    <r>
      <t>U</t>
    </r>
    <r>
      <rPr>
        <b/>
        <vertAlign val="subscript"/>
        <sz val="11"/>
        <rFont val="Helvetica"/>
        <family val="2"/>
      </rPr>
      <t>0</t>
    </r>
    <r>
      <rPr>
        <b/>
        <sz val="11"/>
        <rFont val="Helvetica"/>
        <family val="2"/>
      </rPr>
      <t xml:space="preserve"> =</t>
    </r>
  </si>
  <si>
    <t>Beschreibung des Ankersystems</t>
  </si>
  <si>
    <t>Fläche 1</t>
  </si>
  <si>
    <t>Fläche 2</t>
  </si>
  <si>
    <t>Bauteilschicht n</t>
  </si>
  <si>
    <t>Ankertyp</t>
  </si>
  <si>
    <r>
      <t>R</t>
    </r>
    <r>
      <rPr>
        <vertAlign val="subscript"/>
        <sz val="11"/>
        <rFont val="Helvetica"/>
        <family val="2"/>
      </rPr>
      <t>si</t>
    </r>
    <r>
      <rPr>
        <sz val="11"/>
        <rFont val="Helvetica"/>
        <family val="2"/>
      </rPr>
      <t xml:space="preserve"> =</t>
    </r>
  </si>
  <si>
    <r>
      <t>R</t>
    </r>
    <r>
      <rPr>
        <vertAlign val="subscript"/>
        <sz val="11"/>
        <rFont val="Helvetica"/>
        <family val="2"/>
      </rPr>
      <t>se</t>
    </r>
    <r>
      <rPr>
        <sz val="11"/>
        <rFont val="Helvetica"/>
        <family val="2"/>
      </rPr>
      <t xml:space="preserve"> =</t>
    </r>
  </si>
  <si>
    <r>
      <t>R</t>
    </r>
    <r>
      <rPr>
        <vertAlign val="subscript"/>
        <sz val="11"/>
        <rFont val="Helvetica"/>
        <family val="2"/>
      </rPr>
      <t>ges</t>
    </r>
    <r>
      <rPr>
        <sz val="11"/>
        <rFont val="Helvetica"/>
        <family val="2"/>
      </rPr>
      <t xml:space="preserve"> =</t>
    </r>
  </si>
  <si>
    <t>FA</t>
  </si>
  <si>
    <t>SPA-2</t>
  </si>
  <si>
    <t>SPA-1</t>
  </si>
  <si>
    <t>d [mm]</t>
  </si>
  <si>
    <t>D bzw. L [mm]</t>
  </si>
  <si>
    <t>t [mm]</t>
  </si>
  <si>
    <t>D / L</t>
  </si>
  <si>
    <t>n</t>
  </si>
  <si>
    <r>
      <rPr>
        <b/>
        <sz val="11"/>
        <rFont val="Symbol"/>
        <family val="1"/>
      </rPr>
      <t xml:space="preserve"> c</t>
    </r>
    <r>
      <rPr>
        <b/>
        <vertAlign val="subscript"/>
        <sz val="11"/>
        <rFont val="Helvetica"/>
        <family val="2"/>
      </rPr>
      <t>Ank</t>
    </r>
  </si>
  <si>
    <r>
      <t>A</t>
    </r>
    <r>
      <rPr>
        <b/>
        <vertAlign val="subscript"/>
        <sz val="11"/>
        <rFont val="Helvetica"/>
        <family val="2"/>
      </rPr>
      <t>Ank</t>
    </r>
  </si>
  <si>
    <t>c</t>
  </si>
  <si>
    <r>
      <rPr>
        <b/>
        <sz val="11"/>
        <rFont val="Symbol"/>
        <family val="1"/>
      </rPr>
      <t>D</t>
    </r>
    <r>
      <rPr>
        <b/>
        <sz val="11"/>
        <rFont val="Helvetica"/>
        <family val="2"/>
      </rPr>
      <t>U</t>
    </r>
    <r>
      <rPr>
        <b/>
        <vertAlign val="subscript"/>
        <sz val="11"/>
        <rFont val="Helvetica"/>
        <family val="2"/>
      </rPr>
      <t>Ank</t>
    </r>
    <r>
      <rPr>
        <b/>
        <sz val="11"/>
        <rFont val="Helvetica"/>
        <family val="2"/>
      </rPr>
      <t xml:space="preserve"> =</t>
    </r>
  </si>
  <si>
    <t>=</t>
  </si>
  <si>
    <t>+</t>
  </si>
  <si>
    <r>
      <t>U</t>
    </r>
    <r>
      <rPr>
        <b/>
        <vertAlign val="subscript"/>
        <sz val="10"/>
        <rFont val="Helvetica"/>
        <family val="2"/>
      </rPr>
      <t>0</t>
    </r>
  </si>
  <si>
    <r>
      <rPr>
        <b/>
        <sz val="10"/>
        <rFont val="Symbol"/>
        <family val="1"/>
      </rPr>
      <t>D</t>
    </r>
    <r>
      <rPr>
        <b/>
        <sz val="10"/>
        <rFont val="Helvetica"/>
        <family val="2"/>
      </rPr>
      <t>U</t>
    </r>
    <r>
      <rPr>
        <b/>
        <vertAlign val="subscript"/>
        <sz val="10"/>
        <rFont val="Helvetica"/>
        <family val="2"/>
      </rPr>
      <t>Ank</t>
    </r>
  </si>
  <si>
    <r>
      <t>U</t>
    </r>
    <r>
      <rPr>
        <b/>
        <vertAlign val="subscript"/>
        <sz val="10"/>
        <rFont val="Helvetica"/>
        <family val="2"/>
      </rPr>
      <t>SW</t>
    </r>
  </si>
  <si>
    <t>Hinweise</t>
  </si>
  <si>
    <t>m</t>
  </si>
  <si>
    <t>Konstruktionsgrundsätze</t>
  </si>
  <si>
    <t>∑ =</t>
  </si>
  <si>
    <t>W/mK</t>
  </si>
  <si>
    <t>A [cm²]</t>
  </si>
  <si>
    <r>
      <t>d</t>
    </r>
    <r>
      <rPr>
        <vertAlign val="subscript"/>
        <sz val="6"/>
        <rFont val="Helvetica"/>
        <family val="2"/>
      </rPr>
      <t>n</t>
    </r>
  </si>
  <si>
    <r>
      <rPr>
        <sz val="6"/>
        <rFont val="Symbol"/>
        <family val="1"/>
      </rPr>
      <t>l</t>
    </r>
    <r>
      <rPr>
        <vertAlign val="subscript"/>
        <sz val="6"/>
        <rFont val="Helvetica"/>
        <family val="2"/>
      </rPr>
      <t>n</t>
    </r>
  </si>
  <si>
    <t>Aufwärtz</t>
  </si>
  <si>
    <t>Horizontal</t>
  </si>
  <si>
    <t>Abwärtz</t>
  </si>
  <si>
    <t>Wärmeübergangs-widerstände</t>
  </si>
  <si>
    <r>
      <t>R</t>
    </r>
    <r>
      <rPr>
        <vertAlign val="subscript"/>
        <sz val="6"/>
        <rFont val="Helvetica"/>
        <family val="2"/>
      </rPr>
      <t>si</t>
    </r>
  </si>
  <si>
    <r>
      <t>R</t>
    </r>
    <r>
      <rPr>
        <vertAlign val="subscript"/>
        <sz val="6"/>
        <rFont val="Helvetica"/>
        <family val="2"/>
      </rPr>
      <t>se</t>
    </r>
  </si>
  <si>
    <t>Summe des ges. Ankersystems:</t>
  </si>
  <si>
    <t>Anteil an der Gesamtplatte:</t>
  </si>
  <si>
    <r>
      <t>d</t>
    </r>
    <r>
      <rPr>
        <b/>
        <vertAlign val="subscript"/>
        <sz val="11"/>
        <rFont val="Helvetica"/>
        <family val="2"/>
      </rPr>
      <t>n</t>
    </r>
  </si>
  <si>
    <r>
      <rPr>
        <b/>
        <sz val="11"/>
        <rFont val="Symbol"/>
        <family val="1"/>
      </rPr>
      <t>l</t>
    </r>
    <r>
      <rPr>
        <b/>
        <vertAlign val="subscript"/>
        <sz val="11"/>
        <rFont val="Helvetica"/>
        <family val="2"/>
      </rPr>
      <t>n</t>
    </r>
  </si>
  <si>
    <r>
      <t>R</t>
    </r>
    <r>
      <rPr>
        <b/>
        <vertAlign val="subscript"/>
        <sz val="11"/>
        <rFont val="Helvetica"/>
        <family val="2"/>
      </rPr>
      <t>n</t>
    </r>
    <r>
      <rPr>
        <b/>
        <sz val="11"/>
        <rFont val="Helvetica"/>
        <family val="2"/>
      </rPr>
      <t xml:space="preserve"> =  d</t>
    </r>
    <r>
      <rPr>
        <b/>
        <vertAlign val="subscript"/>
        <sz val="11"/>
        <rFont val="Helvetica"/>
        <family val="2"/>
      </rPr>
      <t>n</t>
    </r>
    <r>
      <rPr>
        <b/>
        <sz val="11"/>
        <rFont val="Helvetica"/>
        <family val="2"/>
      </rPr>
      <t xml:space="preserve"> / </t>
    </r>
    <r>
      <rPr>
        <b/>
        <sz val="11"/>
        <rFont val="Symbol"/>
        <family val="1"/>
      </rPr>
      <t>l</t>
    </r>
    <r>
      <rPr>
        <b/>
        <vertAlign val="subscript"/>
        <sz val="11"/>
        <rFont val="Helvetica"/>
        <family val="2"/>
      </rPr>
      <t>n</t>
    </r>
  </si>
  <si>
    <t>Art der Fuge</t>
  </si>
  <si>
    <r>
      <t>d</t>
    </r>
    <r>
      <rPr>
        <vertAlign val="subscript"/>
        <sz val="6"/>
        <rFont val="Arial"/>
        <family val="2"/>
      </rPr>
      <t>KD</t>
    </r>
  </si>
  <si>
    <r>
      <t>d</t>
    </r>
    <r>
      <rPr>
        <vertAlign val="subscript"/>
        <sz val="6"/>
        <rFont val="Arial"/>
        <family val="2"/>
      </rPr>
      <t>TS</t>
    </r>
  </si>
  <si>
    <r>
      <t>d</t>
    </r>
    <r>
      <rPr>
        <vertAlign val="subscript"/>
        <sz val="6"/>
        <rFont val="Arial"/>
        <family val="2"/>
      </rPr>
      <t>Fugen</t>
    </r>
  </si>
  <si>
    <r>
      <rPr>
        <sz val="6"/>
        <rFont val="Symbol"/>
        <family val="1"/>
      </rPr>
      <t>l</t>
    </r>
    <r>
      <rPr>
        <vertAlign val="subscript"/>
        <sz val="6"/>
        <rFont val="Arial"/>
        <family val="2"/>
      </rPr>
      <t>KD</t>
    </r>
  </si>
  <si>
    <r>
      <rPr>
        <sz val="6"/>
        <rFont val="Symbol"/>
        <family val="1"/>
      </rPr>
      <t>l</t>
    </r>
    <r>
      <rPr>
        <vertAlign val="subscript"/>
        <sz val="6"/>
        <rFont val="Arial"/>
        <family val="2"/>
      </rPr>
      <t>Fu</t>
    </r>
  </si>
  <si>
    <t>[W/(m²K)]</t>
  </si>
  <si>
    <t>Breite der Fuge</t>
  </si>
  <si>
    <r>
      <rPr>
        <b/>
        <sz val="10"/>
        <rFont val="Symbol"/>
        <family val="1"/>
      </rPr>
      <t>D</t>
    </r>
    <r>
      <rPr>
        <b/>
        <sz val="10"/>
        <rFont val="Helvetica"/>
        <family val="2"/>
      </rPr>
      <t>U</t>
    </r>
    <r>
      <rPr>
        <b/>
        <vertAlign val="subscript"/>
        <sz val="10"/>
        <rFont val="Helvetica"/>
        <family val="2"/>
      </rPr>
      <t>Fugen</t>
    </r>
  </si>
  <si>
    <t>MA</t>
  </si>
  <si>
    <t>VN</t>
  </si>
  <si>
    <t>Projekt:</t>
  </si>
  <si>
    <r>
      <rPr>
        <b/>
        <sz val="11"/>
        <rFont val="Symbol"/>
        <family val="1"/>
      </rPr>
      <t>l</t>
    </r>
    <r>
      <rPr>
        <b/>
        <vertAlign val="subscript"/>
        <sz val="11"/>
        <rFont val="Helvetica"/>
        <family val="2"/>
      </rPr>
      <t>Fugen</t>
    </r>
    <r>
      <rPr>
        <b/>
        <sz val="11"/>
        <rFont val="Helvetica"/>
        <family val="2"/>
      </rPr>
      <t xml:space="preserve"> =</t>
    </r>
  </si>
  <si>
    <r>
      <t>b</t>
    </r>
    <r>
      <rPr>
        <b/>
        <vertAlign val="subscript"/>
        <sz val="11"/>
        <rFont val="Helvetica"/>
        <family val="2"/>
      </rPr>
      <t>Fugen</t>
    </r>
    <r>
      <rPr>
        <b/>
        <sz val="11"/>
        <rFont val="Helvetica"/>
        <family val="2"/>
      </rPr>
      <t xml:space="preserve"> =</t>
    </r>
  </si>
  <si>
    <t>Programmanwendung</t>
  </si>
  <si>
    <t>Herausgeber</t>
  </si>
  <si>
    <t>Konzept, Gestaltung, Programmierung des Berechnungsprogramms</t>
  </si>
  <si>
    <t>Vorsatzschicht</t>
  </si>
  <si>
    <t>I.</t>
  </si>
  <si>
    <t>Allgemeines zum Berechnungsprogramm</t>
  </si>
  <si>
    <t>II.</t>
  </si>
  <si>
    <t>III.</t>
  </si>
  <si>
    <t>Haftung</t>
  </si>
  <si>
    <t>Softwarevoraussetzungen</t>
  </si>
  <si>
    <t>IV.</t>
  </si>
  <si>
    <t>Das Berechnungsprogramm liegt als Microsoft-Excel® 2003-Blatt vor. Zur Nutzung wird das Programm Microsoft-Excel® 2003 oder eine aktuellere Version benötigt.</t>
  </si>
  <si>
    <t>V.</t>
  </si>
  <si>
    <t>Impressum</t>
  </si>
  <si>
    <t>Zum Rand</t>
  </si>
  <si>
    <t>Untereinander</t>
  </si>
  <si>
    <t>●</t>
  </si>
  <si>
    <t>IWS Ingenieurgesellschaft Willems und Schild GmbH, Lyrenstraße 13, 44866 Bochum-Wattenscheid, Dipl.-Ing. Georg Hellinger, http://www.ing-ws.de</t>
  </si>
  <si>
    <t>BetonMarketing Deutschland GmbH, Steinhof 39, 40699 Erkrath, http://www.beton.org</t>
  </si>
  <si>
    <t>Trotz der Bemühungen um eine hohe Qualität der Datensätze, Berechnungsalgorithmen und weiterführenden Informationen übernehmen die Entwickler und Herausgeber keine Gewähr oder Haftung für die Richtigkeit, Aktualität oder Vollständigkeit der in diesem Programm enthaltenen Inhalte und Informationen. Der Anwender lädt und verwendet die Software auf eigenes Risiko. Der Herausgeber haftet nicht für unrichtige Angaben, Rechenfehler und Schäden jeder Art, die sich aus der Anwendung des Programms ergeben. Die Inhalte entbinden den Nutzer des Programms nicht von der projektbezogenen planerischen Leistung und/oder seiner Pflicht zur Prüfung und Anwendung der einschlägigen Vorschriften.</t>
  </si>
  <si>
    <t>Vorhalte-maß</t>
  </si>
  <si>
    <t>x</t>
  </si>
  <si>
    <t>Fläche 3</t>
  </si>
  <si>
    <t>Fläche 4</t>
  </si>
  <si>
    <t>Fläche 5</t>
  </si>
  <si>
    <t>Fläche 6</t>
  </si>
  <si>
    <t>Fläche 7</t>
  </si>
  <si>
    <r>
      <rPr>
        <b/>
        <sz val="11"/>
        <rFont val="MT Extra"/>
        <family val="1"/>
      </rPr>
      <t>l</t>
    </r>
    <r>
      <rPr>
        <b/>
        <vertAlign val="subscript"/>
        <sz val="11"/>
        <rFont val="Helvetica"/>
        <family val="2"/>
      </rPr>
      <t>PRand,h</t>
    </r>
    <r>
      <rPr>
        <b/>
        <sz val="11"/>
        <rFont val="Helvetica"/>
        <family val="2"/>
      </rPr>
      <t xml:space="preserve"> =</t>
    </r>
  </si>
  <si>
    <r>
      <rPr>
        <b/>
        <sz val="11"/>
        <rFont val="MT Extra"/>
        <family val="1"/>
      </rPr>
      <t>l</t>
    </r>
    <r>
      <rPr>
        <b/>
        <vertAlign val="subscript"/>
        <sz val="11"/>
        <rFont val="Helvetica"/>
        <family val="2"/>
      </rPr>
      <t>FRand,v</t>
    </r>
    <r>
      <rPr>
        <b/>
        <sz val="11"/>
        <rFont val="Helvetica"/>
        <family val="2"/>
      </rPr>
      <t xml:space="preserve"> =</t>
    </r>
  </si>
  <si>
    <t>Test-Beispiel</t>
  </si>
  <si>
    <t>DA</t>
  </si>
  <si>
    <t>Kürzel</t>
  </si>
  <si>
    <t>Bild</t>
  </si>
  <si>
    <t>Herstellerbenennung</t>
  </si>
  <si>
    <t>Flachanker</t>
  </si>
  <si>
    <t>SPA</t>
  </si>
  <si>
    <t>Darstellung der untersuchten Ankertypen</t>
  </si>
  <si>
    <t>Delta-Anker</t>
  </si>
  <si>
    <t xml:space="preserve">Manschettenanker / Manschettenverbundanker / Zylinderanker
</t>
  </si>
  <si>
    <t>Sandwichplatten-Traganker / Sandwichplattenanker</t>
  </si>
  <si>
    <t>Verbundnadeln / Verbundbügel / Anstecknadeln / Verbundankernadeln</t>
  </si>
  <si>
    <t>in m</t>
  </si>
  <si>
    <t>in W/mK</t>
  </si>
  <si>
    <t>in K/W</t>
  </si>
  <si>
    <t>in mm</t>
  </si>
  <si>
    <t xml:space="preserve"> in cm²</t>
  </si>
  <si>
    <t>in W/K</t>
  </si>
  <si>
    <t>mm</t>
  </si>
  <si>
    <t>Breite in m</t>
  </si>
  <si>
    <t>Höhe in m</t>
  </si>
  <si>
    <t>Fläche in m²</t>
  </si>
  <si>
    <t>Gesamtlänge der horizontalen Plattenstöße</t>
  </si>
  <si>
    <t>Gesamtlänge der vertikalen Plattenstöße</t>
  </si>
  <si>
    <t>Fläche 8</t>
  </si>
  <si>
    <t>Fläche 9</t>
  </si>
  <si>
    <t>Fläche 10</t>
  </si>
  <si>
    <t>Fläche 11</t>
  </si>
  <si>
    <t>Fläche 12</t>
  </si>
  <si>
    <t>Fläche 13</t>
  </si>
  <si>
    <r>
      <rPr>
        <b/>
        <sz val="11"/>
        <rFont val="Symbol"/>
        <family val="1"/>
      </rPr>
      <t>D</t>
    </r>
    <r>
      <rPr>
        <b/>
        <sz val="11"/>
        <rFont val="Helvetica"/>
        <family val="2"/>
      </rPr>
      <t>U</t>
    </r>
    <r>
      <rPr>
        <b/>
        <vertAlign val="subscript"/>
        <sz val="11"/>
        <rFont val="Helvetica"/>
        <family val="2"/>
      </rPr>
      <t>Fugen</t>
    </r>
    <r>
      <rPr>
        <b/>
        <sz val="11"/>
        <rFont val="Helvetica"/>
        <family val="2"/>
      </rPr>
      <t xml:space="preserve"> =</t>
    </r>
  </si>
  <si>
    <r>
      <rPr>
        <b/>
        <sz val="11"/>
        <rFont val="Symbol"/>
        <family val="1"/>
      </rPr>
      <t>y</t>
    </r>
    <r>
      <rPr>
        <b/>
        <vertAlign val="subscript"/>
        <sz val="11"/>
        <rFont val="Helvetica"/>
        <family val="2"/>
      </rPr>
      <t>Fugen</t>
    </r>
    <r>
      <rPr>
        <b/>
        <sz val="11"/>
        <rFont val="Helvetica"/>
        <family val="2"/>
      </rPr>
      <t xml:space="preserve"> =</t>
    </r>
  </si>
  <si>
    <t>horizontal</t>
  </si>
  <si>
    <t>vertikal</t>
  </si>
  <si>
    <r>
      <t xml:space="preserve">Ausführung der </t>
    </r>
    <r>
      <rPr>
        <b/>
        <sz val="11"/>
        <color indexed="10"/>
        <rFont val="Helvetica"/>
        <family val="2"/>
      </rPr>
      <t>vertikalen</t>
    </r>
    <r>
      <rPr>
        <b/>
        <sz val="11"/>
        <rFont val="Helvetica"/>
        <family val="2"/>
      </rPr>
      <t xml:space="preserve"> und </t>
    </r>
    <r>
      <rPr>
        <b/>
        <sz val="11"/>
        <color indexed="10"/>
        <rFont val="Helvetica"/>
        <family val="2"/>
      </rPr>
      <t>horizontalen</t>
    </r>
    <r>
      <rPr>
        <b/>
        <sz val="11"/>
        <rFont val="Helvetica"/>
        <family val="2"/>
      </rPr>
      <t xml:space="preserve"> Plattenstöße (Fugenausführung)</t>
    </r>
  </si>
  <si>
    <t>U-Wert-Zuschlag</t>
  </si>
  <si>
    <t>Fenster 1</t>
  </si>
  <si>
    <t>Fenster 2</t>
  </si>
  <si>
    <t>Fenster 3</t>
  </si>
  <si>
    <t>Fenster 4</t>
  </si>
  <si>
    <t>Fenster 5</t>
  </si>
  <si>
    <t>Fenster 6</t>
  </si>
  <si>
    <t>Fenster 7</t>
  </si>
  <si>
    <t>Fenster 8</t>
  </si>
  <si>
    <t>Fenster 9</t>
  </si>
  <si>
    <t>Fenster 10</t>
  </si>
  <si>
    <t>Bauteilschichtung</t>
  </si>
  <si>
    <r>
      <t xml:space="preserve">t / </t>
    </r>
    <r>
      <rPr>
        <b/>
        <sz val="11"/>
        <rFont val="Symbol"/>
        <family val="1"/>
      </rPr>
      <t xml:space="preserve"> </t>
    </r>
    <r>
      <rPr>
        <b/>
        <sz val="11"/>
        <rFont val="Helvetica"/>
        <family val="2"/>
      </rPr>
      <t>Ø</t>
    </r>
  </si>
  <si>
    <t>(Bilder: Fertigteilwerk Drössler GmbH, Pfeifer Hebetechnik GmbH, Halfen GmbH)</t>
  </si>
  <si>
    <t>Maße</t>
  </si>
  <si>
    <t>Fugenausführung</t>
  </si>
  <si>
    <t>Mit Dämmung</t>
  </si>
  <si>
    <t>Mit stehender Luftschicht</t>
  </si>
  <si>
    <t>Mit schwach belüfteter Luftschicht</t>
  </si>
  <si>
    <t>Wärmeleitfähigkeit der Dämmung</t>
  </si>
  <si>
    <t>Wärmeleitfähigkeit der Luftschicht</t>
  </si>
  <si>
    <t>Eingabeform</t>
  </si>
  <si>
    <t>Eingabe einer Einzelplatte</t>
  </si>
  <si>
    <t>Eingabe einer Fassade aus mehreren Platten</t>
  </si>
  <si>
    <t>mit Pfeiffer absprechen wie die Minimal- und Maximal-Abstände sind"</t>
  </si>
  <si>
    <t>Zurück zur Eingabe</t>
  </si>
  <si>
    <t>Allgemeines</t>
  </si>
  <si>
    <t>Es sollten ausschließlich gedämmte Fugensysteme ausgeführt werden.</t>
  </si>
  <si>
    <t>Die Anzahl der Stoßfugen sollte aus energetischer Sicht minimiert werden.</t>
  </si>
  <si>
    <t>Die Fugensysteme sind derart zu planen, dass sie dauerhaft dicht und tauwasserfrei bleiben.</t>
  </si>
  <si>
    <t>Der Einsatz von SPA-Ankern führt zu niedrigeren Wärmeverlusten des gesamten Ankersystems.</t>
  </si>
  <si>
    <t>Sandwichplattenanker (SPA) und Flachanker (FA)</t>
  </si>
  <si>
    <t xml:space="preserve">Platten mit Sandwichplattenankern (SPA) oder Flachankern (FA) erhalten immer mindestens drei Anker (2 Traganker und 1 Horizontalanker) für Lasten in Plattenebene. Die Traganker werden in der Regel symmetrisch zur Schwerachse, der Horizontalanker wird senkrecht dazu angeordnet. </t>
  </si>
  <si>
    <t>Traganker und Horizontalanker liegen auf senkrecht zueinander stehenden Achsen, in deren Schnittpunkt der Festpunkt der Platte liegt.</t>
  </si>
  <si>
    <t>Platten mit Manschettenverbundankern (MVA) erhalten lediglich einen Traganker im Schwerpunkt der Platte. Dies gilt auch für Platten, die beim Transport gedreht werden. Die Position des MVA ist gleichzeitig der Festpunkt der Platte. Zusätzlich erhalten die Platten einen Torsionsanker, der entweder als Flachanker (FA), als Sandwichplatten-anker (SPA) oder Verbundnadelkreuz ausgebildet wird.</t>
  </si>
  <si>
    <t>Verbundnadeln (VN)</t>
  </si>
  <si>
    <t>Manschettenverbundanker (MVA)</t>
  </si>
  <si>
    <t>Verbundnadeln oder Verbundbügel (VN) dienen zur Aufnahme von Lasten senkrecht zur Plattenebene (z. B. Windlasten, Lasten aus Schalungshaftung oder aus Tempera-turdifferenzen). Verbundnadeln werden in einem regelmäßigen Raster mit Abständen e von 900 mm ≤ e ≤ 1200 mm angeordnet.</t>
  </si>
  <si>
    <t>Ist in einem Rasterpunkt bereits ein Traganker angeordnet oder ist ein Traganker von einem Rasterpunkt weniger als 300 mm entfernt, können Verbundnadeln entfallen.</t>
  </si>
  <si>
    <t>Der Abstand e der Verbundnadeln von den Plattenrändern beträgt 100 mm ≤ e ≤ 300 mm. Damit kann die Anzahl der Verbundnadeln nach folgender Gleichung abgeschätzt werden:</t>
  </si>
  <si>
    <t>Tabelle 1: Mindestrandabstände und Mindestankerabstände verschiedener Ankertypen</t>
  </si>
  <si>
    <t>Entfällt, da nur ein Anker im Schwerpunkt der Platte vorhanden</t>
  </si>
  <si>
    <t>300 mm</t>
  </si>
  <si>
    <t xml:space="preserve">900 mm </t>
  </si>
  <si>
    <t>SPA 1 oder SPA 2</t>
  </si>
  <si>
    <t>Einzelanker: 900 mm Ankergruppen: 340 mm</t>
  </si>
  <si>
    <t>100 mm</t>
  </si>
  <si>
    <t>Einzelanker: 500 mm Ankergruppen: 100 mm</t>
  </si>
  <si>
    <t>Anmerkungen zum Berechnungsprogramm „Wärmedurchgangskoeffizient von Stahlbeton-Sandwichplatten"</t>
  </si>
  <si>
    <t>Mit Hilfe dieses Programms wird der Wärmedurchgangskoeffizient U von einzelnen Stahlbeton-Sandwichplatten oder Fassaden aus Stahlbeton-Sandwichplatten inklusive der zusätzlichen Wärmeverluste aus Ankersystemen und Stoßfugen unter stationären Klimarandbedingungen berechnet.</t>
  </si>
  <si>
    <t>Eingaben sind nur in den hellgelb markierten Zellen möglich. Eine detaillierte Dokumentation des Programmes inklusive Eingabehinweisen ist im "Handbuch zum Berechnungsprogramm" als PDF-Datei beigefügt. Die Kommentare in einigen grau hinterlegten Zellen sind zu beachten</t>
  </si>
  <si>
    <t>Handbuch ändern und beifügen</t>
  </si>
  <si>
    <t>Fachvereinigung Deutscher Betonfertigteilbau e. V., Schloßallee 10, 53179 Bonn, http://www.fdb-fertigteilbau.de</t>
  </si>
  <si>
    <r>
      <t>f</t>
    </r>
    <r>
      <rPr>
        <b/>
        <vertAlign val="subscript"/>
        <sz val="6"/>
        <rFont val="Helvetica"/>
        <family val="2"/>
      </rPr>
      <t>Ank,i</t>
    </r>
    <r>
      <rPr>
        <b/>
        <sz val="6"/>
        <rFont val="Helvetica"/>
        <family val="2"/>
      </rPr>
      <t xml:space="preserve"> </t>
    </r>
  </si>
  <si>
    <t>Berechnungsprogramm des U-Wertes von                                                              Stahlbeton-Sandwichplatten- und Fassaden</t>
  </si>
  <si>
    <t>Linearer Wärmedurchgangskoeffizient</t>
  </si>
  <si>
    <t>Wärmedurchgangskoeffizient der Stb.-Sandwichfassade</t>
  </si>
  <si>
    <t>170 mm</t>
  </si>
  <si>
    <t>200 mm</t>
  </si>
  <si>
    <t>400 mm</t>
  </si>
  <si>
    <t xml:space="preserve">Werden die Platten für den Transport gedreht, so sind in beiden Tragrichtungen Traganker der selben Größe und Anzahl anzuordnen. Zu Mindestrandabständen und Mindestankerabständen siehe                         Tabelle 1.
</t>
  </si>
  <si>
    <t>Delta-Anker (DA)</t>
  </si>
  <si>
    <t>Pro Vorsatzschale sollte immer nur ein möglichst zentraler Horizontalanker (FA) als Bewegungsruhepunkt vorhanden sein. Als Traganker sind in der Regel zwei symmetrisch zum Schwerpunkt angeordnete Delta-Anker (DA) vorzusehen.</t>
  </si>
  <si>
    <t>Mit stehender / schwach belüfteter Luftschicht</t>
  </si>
  <si>
    <t>Berechnungsprogramm des U-Wertes von                                                              Stahlbeton-Sandwichplatten- und Fassaden - V 1.5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</si>
</sst>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
    <numFmt numFmtId="167" formatCode="#,##0.0000"/>
    <numFmt numFmtId="168" formatCode="0.0%"/>
    <numFmt numFmtId="169" formatCode="#,##0.0"/>
  </numFmts>
  <fonts count="89">
    <font>
      <sz val="11"/>
      <name val="Arial"/>
      <family val="0"/>
    </font>
    <font>
      <sz val="11"/>
      <color indexed="8"/>
      <name val="Calibri"/>
      <family val="2"/>
    </font>
    <font>
      <sz val="6"/>
      <name val="Arial"/>
      <family val="2"/>
    </font>
    <font>
      <b/>
      <sz val="11"/>
      <name val="Helvetica"/>
      <family val="2"/>
    </font>
    <font>
      <b/>
      <sz val="6"/>
      <name val="Helvetica"/>
      <family val="2"/>
    </font>
    <font>
      <b/>
      <sz val="11"/>
      <name val="Symbol"/>
      <family val="1"/>
    </font>
    <font>
      <b/>
      <vertAlign val="subscript"/>
      <sz val="11"/>
      <name val="Helvetica"/>
      <family val="2"/>
    </font>
    <font>
      <sz val="6"/>
      <name val="Helvetica"/>
      <family val="2"/>
    </font>
    <font>
      <sz val="11"/>
      <name val="Helvetica"/>
      <family val="2"/>
    </font>
    <font>
      <vertAlign val="subscript"/>
      <sz val="11"/>
      <name val="Helvetica"/>
      <family val="2"/>
    </font>
    <font>
      <b/>
      <sz val="8"/>
      <name val="Helvetica"/>
      <family val="2"/>
    </font>
    <font>
      <sz val="8"/>
      <name val="Helvetica"/>
      <family val="2"/>
    </font>
    <font>
      <b/>
      <sz val="6"/>
      <name val="Symbol"/>
      <family val="1"/>
    </font>
    <font>
      <b/>
      <sz val="12"/>
      <name val="Helvetica"/>
      <family val="2"/>
    </font>
    <font>
      <sz val="12"/>
      <name val="Helvetica"/>
      <family val="2"/>
    </font>
    <font>
      <b/>
      <sz val="10"/>
      <name val="Helvetica"/>
      <family val="2"/>
    </font>
    <font>
      <b/>
      <vertAlign val="subscript"/>
      <sz val="10"/>
      <name val="Helvetica"/>
      <family val="2"/>
    </font>
    <font>
      <b/>
      <sz val="10"/>
      <name val="Symbol"/>
      <family val="1"/>
    </font>
    <font>
      <sz val="10"/>
      <name val="Helvetica"/>
      <family val="2"/>
    </font>
    <font>
      <b/>
      <sz val="11"/>
      <name val="MT Extra"/>
      <family val="1"/>
    </font>
    <font>
      <vertAlign val="subscript"/>
      <sz val="6"/>
      <name val="Helvetica"/>
      <family val="2"/>
    </font>
    <font>
      <sz val="6"/>
      <name val="Symbol"/>
      <family val="1"/>
    </font>
    <font>
      <vertAlign val="subscript"/>
      <sz val="6"/>
      <name val="Arial"/>
      <family val="2"/>
    </font>
    <font>
      <sz val="16"/>
      <name val="Helvetica"/>
      <family val="2"/>
    </font>
    <font>
      <b/>
      <sz val="16"/>
      <color indexed="23"/>
      <name val="Helvetica"/>
      <family val="2"/>
    </font>
    <font>
      <b/>
      <sz val="11"/>
      <name val="Arial"/>
      <family val="2"/>
    </font>
    <font>
      <b/>
      <sz val="6"/>
      <name val="Arial"/>
      <family val="2"/>
    </font>
    <font>
      <b/>
      <sz val="11"/>
      <color indexed="10"/>
      <name val="Helvetica"/>
      <family val="2"/>
    </font>
    <font>
      <sz val="14"/>
      <name val="Helvetica"/>
      <family val="2"/>
    </font>
    <font>
      <b/>
      <sz val="14"/>
      <name val="Helvetica"/>
      <family val="2"/>
    </font>
    <font>
      <b/>
      <sz val="5.5"/>
      <name val="Helvetica"/>
      <family val="2"/>
    </font>
    <font>
      <b/>
      <vertAlign val="subscript"/>
      <sz val="6"/>
      <name val="Helvetica"/>
      <family val="2"/>
    </font>
    <font>
      <b/>
      <sz val="10"/>
      <color indexed="23"/>
      <name val="Helvetica"/>
      <family val="2"/>
    </font>
    <font>
      <sz val="10"/>
      <color indexed="8"/>
      <name val="Calibri"/>
      <family val="2"/>
    </font>
    <font>
      <b/>
      <sz val="10"/>
      <color indexed="8"/>
      <name val="Calibri"/>
      <family val="2"/>
    </font>
    <font>
      <b/>
      <sz val="11"/>
      <color indexed="8"/>
      <name val="Helvetica"/>
      <family val="2"/>
    </font>
    <font>
      <sz val="11"/>
      <color indexed="9"/>
      <name val="Calibri"/>
      <family val="2"/>
    </font>
    <font>
      <b/>
      <sz val="11"/>
      <color indexed="63"/>
      <name val="Calibri"/>
      <family val="2"/>
    </font>
    <font>
      <b/>
      <sz val="11"/>
      <color indexed="52"/>
      <name val="Calibri"/>
      <family val="2"/>
    </font>
    <font>
      <u val="single"/>
      <sz val="11"/>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6"/>
      <color indexed="40"/>
      <name val="Helvetica"/>
      <family val="2"/>
    </font>
    <font>
      <b/>
      <sz val="10"/>
      <color indexed="40"/>
      <name val="Helvetica"/>
      <family val="2"/>
    </font>
    <font>
      <b/>
      <sz val="6"/>
      <color indexed="10"/>
      <name val="Helvetica"/>
      <family val="2"/>
    </font>
    <font>
      <b/>
      <sz val="12"/>
      <color indexed="30"/>
      <name val="Helvetica"/>
      <family val="2"/>
    </font>
    <font>
      <b/>
      <sz val="10"/>
      <color indexed="10"/>
      <name val="Helvetica"/>
      <family val="2"/>
    </font>
    <font>
      <b/>
      <u val="single"/>
      <sz val="11"/>
      <color indexed="12"/>
      <name val="Arial"/>
      <family val="2"/>
    </font>
    <font>
      <b/>
      <u val="single"/>
      <sz val="11"/>
      <color indexed="12"/>
      <name val="Helvetica"/>
      <family val="2"/>
    </font>
    <font>
      <b/>
      <sz val="10"/>
      <color indexed="8"/>
      <name val="Helvetica"/>
      <family val="2"/>
    </font>
    <font>
      <b/>
      <vertAlign val="subscript"/>
      <sz val="10"/>
      <color indexed="8"/>
      <name val="Helvetic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6"/>
      <color rgb="FF00B0F0"/>
      <name val="Helvetica"/>
      <family val="2"/>
    </font>
    <font>
      <b/>
      <sz val="10"/>
      <color rgb="FF00B0F0"/>
      <name val="Helvetica"/>
      <family val="2"/>
    </font>
    <font>
      <b/>
      <sz val="6"/>
      <color rgb="FFFF0000"/>
      <name val="Helvetica"/>
      <family val="2"/>
    </font>
    <font>
      <b/>
      <sz val="10"/>
      <color rgb="FFFF0000"/>
      <name val="Helvetica"/>
      <family val="2"/>
    </font>
    <font>
      <b/>
      <sz val="12"/>
      <color rgb="FF0070C0"/>
      <name val="Helvetica"/>
      <family val="2"/>
    </font>
    <font>
      <b/>
      <u val="single"/>
      <sz val="11"/>
      <color theme="10"/>
      <name val="Arial"/>
      <family val="2"/>
    </font>
    <font>
      <b/>
      <u val="single"/>
      <sz val="11"/>
      <color theme="1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FBFBF"/>
        <bgColor indexed="64"/>
      </patternFill>
    </fill>
  </fills>
  <borders count="10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top style="thin"/>
      <bottom style="thin"/>
    </border>
    <border>
      <left style="thin"/>
      <right/>
      <top style="thin"/>
      <bottom style="medium"/>
    </border>
    <border>
      <left style="medium"/>
      <right style="thin"/>
      <top style="thin"/>
      <bottom/>
    </border>
    <border>
      <left style="thin"/>
      <right style="thin"/>
      <top style="thin"/>
      <bottom/>
    </border>
    <border>
      <left style="thin"/>
      <right style="medium"/>
      <top style="thin"/>
      <bottom/>
    </border>
    <border>
      <left style="thin"/>
      <right style="medium"/>
      <top/>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thin"/>
      <right/>
      <top/>
      <bottom/>
    </border>
    <border>
      <left/>
      <right/>
      <top/>
      <bottom style="thin"/>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thin"/>
      <top style="medium"/>
      <bottom/>
    </border>
    <border>
      <left style="thin"/>
      <right style="thin"/>
      <top/>
      <bottom style="double"/>
    </border>
    <border>
      <left style="thin"/>
      <right style="thin"/>
      <top/>
      <bottom/>
    </border>
    <border>
      <left style="thin"/>
      <right style="medium"/>
      <top style="medium"/>
      <bottom style="medium"/>
    </border>
    <border>
      <left style="medium"/>
      <right/>
      <top style="medium"/>
      <bottom style="medium"/>
    </border>
    <border>
      <left/>
      <right/>
      <top style="medium"/>
      <bottom style="medium"/>
    </border>
    <border>
      <left/>
      <right style="thin"/>
      <top style="thin"/>
      <bottom style="thin"/>
    </border>
    <border>
      <left style="thin"/>
      <right/>
      <top/>
      <bottom style="medium"/>
    </border>
    <border>
      <left style="thin"/>
      <right/>
      <top style="medium"/>
      <bottom style="medium"/>
    </border>
    <border>
      <left style="medium"/>
      <right style="medium"/>
      <top style="medium"/>
      <bottom style="medium"/>
    </border>
    <border>
      <left style="medium"/>
      <right/>
      <top style="medium"/>
      <bottom style="thin"/>
    </border>
    <border>
      <left style="medium"/>
      <right/>
      <top style="thin"/>
      <bottom style="thin"/>
    </border>
    <border>
      <left style="medium"/>
      <right style="medium"/>
      <top/>
      <bottom style="medium"/>
    </border>
    <border>
      <left/>
      <right/>
      <top/>
      <bottom style="double"/>
    </border>
    <border>
      <left style="medium"/>
      <right/>
      <top style="medium"/>
      <bottom/>
    </border>
    <border>
      <left style="medium"/>
      <right/>
      <top style="thin"/>
      <bottom style="medium"/>
    </border>
    <border>
      <left style="medium"/>
      <right/>
      <top style="thin"/>
      <bottom/>
    </border>
    <border>
      <left/>
      <right style="thin"/>
      <top style="thin"/>
      <bottom/>
    </border>
    <border>
      <left style="thin"/>
      <right/>
      <top style="thin"/>
      <bottom/>
    </border>
    <border>
      <left/>
      <right/>
      <top style="medium"/>
      <bottom/>
    </border>
    <border>
      <left style="thin"/>
      <right style="medium"/>
      <top/>
      <bottom style="medium"/>
    </border>
    <border>
      <left style="thin"/>
      <right/>
      <top/>
      <bottom style="double"/>
    </border>
    <border>
      <left/>
      <right style="thin"/>
      <top/>
      <bottom/>
    </border>
    <border>
      <left style="medium"/>
      <right/>
      <top style="hair"/>
      <bottom style="hair"/>
    </border>
    <border>
      <left/>
      <right/>
      <top style="hair"/>
      <bottom style="hair"/>
    </border>
    <border>
      <left style="dotted"/>
      <right style="dotted"/>
      <top style="dotted"/>
      <bottom style="dotted"/>
    </border>
    <border>
      <left style="medium"/>
      <right/>
      <top style="medium"/>
      <bottom style="double"/>
    </border>
    <border>
      <left/>
      <right/>
      <top style="medium"/>
      <bottom style="double"/>
    </border>
    <border>
      <left style="medium"/>
      <right/>
      <top/>
      <bottom style="double"/>
    </border>
    <border>
      <left/>
      <right style="medium"/>
      <top/>
      <bottom style="thin"/>
    </border>
    <border>
      <left/>
      <right style="thin"/>
      <top/>
      <bottom style="thin"/>
    </border>
    <border>
      <left style="thin"/>
      <right/>
      <top style="medium"/>
      <bottom/>
    </border>
    <border>
      <left/>
      <right style="thin"/>
      <top style="medium"/>
      <bottom/>
    </border>
    <border>
      <left style="dotted"/>
      <right style="dotted"/>
      <top/>
      <bottom style="dotted"/>
    </border>
    <border>
      <left style="dotted"/>
      <right style="medium"/>
      <top/>
      <bottom style="dotted"/>
    </border>
    <border>
      <left/>
      <right style="thin"/>
      <top/>
      <bottom style="double"/>
    </border>
    <border>
      <left/>
      <right style="medium"/>
      <top/>
      <bottom style="double"/>
    </border>
    <border>
      <left/>
      <right style="medium"/>
      <top style="medium"/>
      <bottom style="double"/>
    </border>
    <border>
      <left style="thin"/>
      <right style="thin"/>
      <top style="medium"/>
      <bottom style="double"/>
    </border>
    <border>
      <left style="thin"/>
      <right/>
      <top style="medium"/>
      <bottom style="double"/>
    </border>
    <border>
      <left/>
      <right style="thin"/>
      <top style="medium"/>
      <bottom style="double"/>
    </border>
    <border>
      <left style="thin"/>
      <right style="medium"/>
      <top style="medium"/>
      <bottom style="double"/>
    </border>
    <border>
      <left style="thin"/>
      <right/>
      <top style="medium"/>
      <bottom style="thin"/>
    </border>
    <border>
      <left/>
      <right style="thin"/>
      <top/>
      <bottom style="medium"/>
    </border>
    <border>
      <left/>
      <right style="medium"/>
      <top style="medium"/>
      <bottom/>
    </border>
    <border>
      <left style="dotted"/>
      <right style="medium"/>
      <top style="dotted"/>
      <bottom style="dotted"/>
    </border>
    <border>
      <left style="medium"/>
      <right style="thin"/>
      <top style="medium"/>
      <bottom style="double"/>
    </border>
    <border>
      <left style="dotted"/>
      <right style="dotted"/>
      <top style="dotted"/>
      <bottom/>
    </border>
    <border>
      <left style="dotted"/>
      <right style="medium"/>
      <top style="dotted"/>
      <bottom/>
    </border>
    <border>
      <left/>
      <right style="thin"/>
      <top style="medium"/>
      <bottom style="thin"/>
    </border>
    <border>
      <left style="medium"/>
      <right style="dotted"/>
      <top style="dotted"/>
      <bottom/>
    </border>
    <border>
      <left/>
      <right style="medium"/>
      <top style="medium"/>
      <bottom style="medium"/>
    </border>
    <border>
      <left/>
      <right style="thin"/>
      <top style="thin"/>
      <bottom style="medium"/>
    </border>
    <border>
      <left style="medium"/>
      <right style="medium"/>
      <top style="medium"/>
      <bottom style="thin"/>
    </border>
    <border>
      <left style="medium"/>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top/>
      <bottom style="thin"/>
    </border>
    <border>
      <left style="dotted"/>
      <right/>
      <top style="dotted"/>
      <bottom style="dotted"/>
    </border>
    <border>
      <left/>
      <right/>
      <top style="dotted"/>
      <bottom style="dotted"/>
    </border>
    <border>
      <left/>
      <right style="dotted"/>
      <top style="dotted"/>
      <bottom style="dotted"/>
    </border>
    <border>
      <left/>
      <right style="medium"/>
      <top style="dotted"/>
      <bottom style="dotted"/>
    </border>
    <border>
      <left style="medium"/>
      <right/>
      <top style="hair"/>
      <bottom/>
    </border>
    <border>
      <left/>
      <right/>
      <top style="hair"/>
      <bottom/>
    </border>
    <border>
      <left style="medium"/>
      <right style="medium"/>
      <top style="medium"/>
      <botto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67" fillId="0" borderId="0" applyNumberFormat="0" applyFill="0" applyBorder="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0" applyNumberFormat="0" applyFill="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56">
    <xf numFmtId="0" fontId="0" fillId="0" borderId="0" xfId="0" applyAlignment="1">
      <alignment/>
    </xf>
    <xf numFmtId="1" fontId="2" fillId="0" borderId="0" xfId="53" applyNumberFormat="1" applyFont="1" applyProtection="1">
      <alignment/>
      <protection/>
    </xf>
    <xf numFmtId="164" fontId="2" fillId="0" borderId="0" xfId="53" applyNumberFormat="1" applyFont="1" applyProtection="1">
      <alignment/>
      <protection/>
    </xf>
    <xf numFmtId="1" fontId="2" fillId="0" borderId="0" xfId="53" applyNumberFormat="1" applyFont="1" applyAlignment="1" applyProtection="1">
      <alignment horizontal="right"/>
      <protection/>
    </xf>
    <xf numFmtId="164" fontId="2" fillId="0" borderId="0" xfId="53" applyNumberFormat="1" applyFont="1" applyAlignment="1" applyProtection="1">
      <alignment horizontal="right"/>
      <protection/>
    </xf>
    <xf numFmtId="1" fontId="26" fillId="0" borderId="0" xfId="53" applyNumberFormat="1" applyFont="1" applyAlignment="1" applyProtection="1">
      <alignment/>
      <protection/>
    </xf>
    <xf numFmtId="164" fontId="26" fillId="0" borderId="0" xfId="53" applyNumberFormat="1" applyFont="1" applyAlignment="1" applyProtection="1">
      <alignment/>
      <protection/>
    </xf>
    <xf numFmtId="0" fontId="4" fillId="0" borderId="0" xfId="53" applyFont="1" applyBorder="1" applyProtection="1">
      <alignment/>
      <protection/>
    </xf>
    <xf numFmtId="164" fontId="4" fillId="0" borderId="0" xfId="53" applyNumberFormat="1" applyFont="1" applyBorder="1" applyProtection="1">
      <alignment/>
      <protection/>
    </xf>
    <xf numFmtId="164" fontId="4" fillId="0" borderId="0" xfId="53" applyNumberFormat="1" applyFont="1" applyBorder="1" applyAlignment="1" applyProtection="1">
      <alignment horizontal="right"/>
      <protection/>
    </xf>
    <xf numFmtId="0" fontId="7" fillId="0" borderId="0" xfId="53" applyFont="1" applyProtection="1">
      <alignment/>
      <protection/>
    </xf>
    <xf numFmtId="0" fontId="7" fillId="0" borderId="0" xfId="53" applyFont="1" applyAlignment="1" applyProtection="1">
      <alignment horizontal="left"/>
      <protection/>
    </xf>
    <xf numFmtId="0" fontId="7" fillId="0" borderId="0" xfId="53" applyFont="1" applyAlignment="1" applyProtection="1">
      <alignment horizontal="left" vertical="center" wrapText="1"/>
      <protection/>
    </xf>
    <xf numFmtId="0" fontId="7" fillId="0" borderId="0" xfId="53" applyFont="1" applyAlignment="1" applyProtection="1">
      <alignment horizontal="center"/>
      <protection/>
    </xf>
    <xf numFmtId="0" fontId="23" fillId="0" borderId="0" xfId="53" applyFont="1" applyAlignment="1" applyProtection="1">
      <alignment horizontal="left" vertical="center" wrapText="1"/>
      <protection/>
    </xf>
    <xf numFmtId="0" fontId="23" fillId="0" borderId="0" xfId="53" applyFont="1" applyAlignment="1" applyProtection="1">
      <alignment horizontal="center" vertical="center" wrapText="1"/>
      <protection/>
    </xf>
    <xf numFmtId="0" fontId="7" fillId="0" borderId="0" xfId="53" applyFont="1" applyAlignment="1" applyProtection="1">
      <alignment horizontal="center" vertical="center" wrapText="1"/>
      <protection/>
    </xf>
    <xf numFmtId="0" fontId="8" fillId="0" borderId="0" xfId="53" applyFont="1" applyAlignment="1" applyProtection="1">
      <alignment horizontal="left" vertical="center" wrapText="1"/>
      <protection/>
    </xf>
    <xf numFmtId="0" fontId="7" fillId="0" borderId="0" xfId="53" applyFont="1" applyBorder="1" applyAlignment="1" applyProtection="1">
      <alignment horizontal="left" vertical="center" wrapText="1"/>
      <protection/>
    </xf>
    <xf numFmtId="0" fontId="8" fillId="0" borderId="0" xfId="53" applyFont="1" applyProtection="1">
      <alignment/>
      <protection/>
    </xf>
    <xf numFmtId="164" fontId="3" fillId="0" borderId="0" xfId="53" applyNumberFormat="1" applyFont="1" applyBorder="1" applyProtection="1">
      <alignment/>
      <protection/>
    </xf>
    <xf numFmtId="164" fontId="3" fillId="0" borderId="0" xfId="53" applyNumberFormat="1" applyFont="1" applyBorder="1" applyAlignment="1" applyProtection="1">
      <alignment horizontal="right"/>
      <protection/>
    </xf>
    <xf numFmtId="0" fontId="3" fillId="0" borderId="0" xfId="53" applyFont="1" applyBorder="1" applyProtection="1">
      <alignment/>
      <protection/>
    </xf>
    <xf numFmtId="0" fontId="8" fillId="0" borderId="0" xfId="53" applyFont="1" applyAlignment="1" applyProtection="1">
      <alignment horizontal="left"/>
      <protection/>
    </xf>
    <xf numFmtId="0" fontId="8" fillId="0" borderId="0" xfId="53" applyFont="1" applyAlignment="1" applyProtection="1">
      <alignment horizontal="center"/>
      <protection/>
    </xf>
    <xf numFmtId="0" fontId="8" fillId="0" borderId="0" xfId="53" applyFont="1" applyBorder="1" applyProtection="1">
      <alignment/>
      <protection/>
    </xf>
    <xf numFmtId="0" fontId="3" fillId="0" borderId="0" xfId="53" applyFont="1" applyBorder="1" applyAlignment="1" applyProtection="1">
      <alignment vertical="center" wrapText="1"/>
      <protection/>
    </xf>
    <xf numFmtId="0" fontId="4" fillId="0" borderId="0" xfId="53" applyFont="1" applyBorder="1" applyAlignment="1" applyProtection="1">
      <alignment horizontal="center" vertical="center"/>
      <protection/>
    </xf>
    <xf numFmtId="164" fontId="4" fillId="0" borderId="0" xfId="53" applyNumberFormat="1" applyFont="1" applyBorder="1" applyAlignment="1" applyProtection="1">
      <alignment horizontal="center" vertical="center"/>
      <protection/>
    </xf>
    <xf numFmtId="0" fontId="3" fillId="33" borderId="0" xfId="53" applyFont="1" applyFill="1" applyBorder="1" applyAlignment="1" applyProtection="1">
      <alignment vertical="center"/>
      <protection/>
    </xf>
    <xf numFmtId="0" fontId="10" fillId="33" borderId="0" xfId="53" applyFont="1" applyFill="1" applyBorder="1" applyAlignment="1" applyProtection="1">
      <alignment vertical="center"/>
      <protection/>
    </xf>
    <xf numFmtId="0" fontId="11" fillId="0" borderId="0" xfId="53" applyFont="1" applyProtection="1">
      <alignment/>
      <protection/>
    </xf>
    <xf numFmtId="164" fontId="3" fillId="33" borderId="0" xfId="53" applyNumberFormat="1" applyFont="1" applyFill="1" applyBorder="1" applyAlignment="1" applyProtection="1">
      <alignment vertical="center"/>
      <protection/>
    </xf>
    <xf numFmtId="164" fontId="3" fillId="0" borderId="0" xfId="53" applyNumberFormat="1" applyFont="1" applyFill="1" applyBorder="1" applyAlignment="1" applyProtection="1">
      <alignment vertical="center"/>
      <protection/>
    </xf>
    <xf numFmtId="164" fontId="4" fillId="0" borderId="0" xfId="53" applyNumberFormat="1" applyFont="1" applyFill="1" applyBorder="1" applyAlignment="1" applyProtection="1">
      <alignment vertical="center"/>
      <protection/>
    </xf>
    <xf numFmtId="164" fontId="15" fillId="0" borderId="0" xfId="53" applyNumberFormat="1" applyFont="1" applyFill="1" applyBorder="1" applyAlignment="1" applyProtection="1">
      <alignment horizontal="center" vertical="center"/>
      <protection/>
    </xf>
    <xf numFmtId="164" fontId="15" fillId="0" borderId="0" xfId="53" applyNumberFormat="1" applyFont="1" applyBorder="1" applyProtection="1">
      <alignment/>
      <protection/>
    </xf>
    <xf numFmtId="164" fontId="15" fillId="0" borderId="0" xfId="53" applyNumberFormat="1" applyFont="1" applyFill="1" applyBorder="1" applyAlignment="1" applyProtection="1">
      <alignment horizontal="right" vertical="center"/>
      <protection/>
    </xf>
    <xf numFmtId="0" fontId="15" fillId="0" borderId="0" xfId="53" applyFont="1" applyBorder="1" applyAlignment="1" applyProtection="1">
      <alignment horizontal="left" vertical="center"/>
      <protection/>
    </xf>
    <xf numFmtId="0" fontId="18" fillId="0" borderId="0" xfId="53" applyFont="1" applyProtection="1">
      <alignment/>
      <protection/>
    </xf>
    <xf numFmtId="0" fontId="7" fillId="0" borderId="0" xfId="53" applyFont="1" applyBorder="1" applyProtection="1">
      <alignment/>
      <protection/>
    </xf>
    <xf numFmtId="0" fontId="4" fillId="0" borderId="0" xfId="53" applyFont="1" applyBorder="1" applyAlignment="1" applyProtection="1">
      <alignment vertical="center"/>
      <protection/>
    </xf>
    <xf numFmtId="165" fontId="4" fillId="0" borderId="0" xfId="53" applyNumberFormat="1" applyFont="1" applyFill="1" applyBorder="1" applyAlignment="1" applyProtection="1">
      <alignment vertical="center"/>
      <protection/>
    </xf>
    <xf numFmtId="0" fontId="7" fillId="0" borderId="0" xfId="53" applyFont="1" applyBorder="1" applyAlignment="1" applyProtection="1">
      <alignment horizontal="left"/>
      <protection/>
    </xf>
    <xf numFmtId="0" fontId="7" fillId="0" borderId="0" xfId="53" applyFont="1" applyBorder="1" applyAlignment="1" applyProtection="1">
      <alignment horizontal="center"/>
      <protection/>
    </xf>
    <xf numFmtId="0" fontId="14" fillId="0" borderId="0" xfId="53" applyFont="1" applyProtection="1">
      <alignment/>
      <protection/>
    </xf>
    <xf numFmtId="0" fontId="3" fillId="0" borderId="0" xfId="53" applyFont="1" applyBorder="1" applyAlignment="1" applyProtection="1">
      <alignment vertical="center"/>
      <protection/>
    </xf>
    <xf numFmtId="165" fontId="3" fillId="0" borderId="0" xfId="53" applyNumberFormat="1" applyFont="1" applyFill="1" applyBorder="1" applyAlignment="1" applyProtection="1">
      <alignment vertical="center"/>
      <protection/>
    </xf>
    <xf numFmtId="2" fontId="3" fillId="33" borderId="0" xfId="53" applyNumberFormat="1" applyFont="1" applyFill="1" applyBorder="1" applyAlignment="1" applyProtection="1">
      <alignment/>
      <protection/>
    </xf>
    <xf numFmtId="164" fontId="4" fillId="33" borderId="0" xfId="53" applyNumberFormat="1" applyFont="1" applyFill="1" applyBorder="1" applyAlignment="1" applyProtection="1">
      <alignment horizontal="left"/>
      <protection/>
    </xf>
    <xf numFmtId="165" fontId="4" fillId="0" borderId="0" xfId="53" applyNumberFormat="1" applyFont="1" applyFill="1" applyBorder="1" applyAlignment="1" applyProtection="1">
      <alignment horizontal="right" vertical="center"/>
      <protection/>
    </xf>
    <xf numFmtId="0" fontId="4" fillId="0" borderId="0" xfId="53" applyNumberFormat="1" applyFont="1" applyFill="1" applyBorder="1" applyAlignment="1" applyProtection="1">
      <alignment horizontal="right" vertical="center"/>
      <protection/>
    </xf>
    <xf numFmtId="0" fontId="4" fillId="0" borderId="0" xfId="53" applyFont="1" applyBorder="1" applyAlignment="1" applyProtection="1">
      <alignment horizontal="left" vertical="center"/>
      <protection/>
    </xf>
    <xf numFmtId="164" fontId="4" fillId="0" borderId="0" xfId="53" applyNumberFormat="1" applyFont="1" applyFill="1" applyBorder="1" applyAlignment="1" applyProtection="1">
      <alignment horizontal="center" vertical="center"/>
      <protection/>
    </xf>
    <xf numFmtId="165" fontId="4" fillId="0" borderId="0" xfId="53" applyNumberFormat="1" applyFont="1" applyFill="1" applyBorder="1" applyAlignment="1" applyProtection="1">
      <alignment horizontal="center" vertical="center"/>
      <protection/>
    </xf>
    <xf numFmtId="0" fontId="18" fillId="0" borderId="0" xfId="53" applyFont="1" applyBorder="1" applyProtection="1">
      <alignment/>
      <protection/>
    </xf>
    <xf numFmtId="0" fontId="18" fillId="0" borderId="0" xfId="53" applyFont="1" applyBorder="1" applyAlignment="1" applyProtection="1">
      <alignment horizontal="center" vertical="center"/>
      <protection/>
    </xf>
    <xf numFmtId="0" fontId="14" fillId="0" borderId="0" xfId="53" applyFont="1" applyBorder="1" applyProtection="1">
      <alignment/>
      <protection/>
    </xf>
    <xf numFmtId="0" fontId="13" fillId="0" borderId="0" xfId="53" applyFont="1" applyBorder="1" applyAlignment="1" applyProtection="1">
      <alignment horizontal="center" vertical="center"/>
      <protection/>
    </xf>
    <xf numFmtId="0" fontId="13" fillId="0" borderId="0" xfId="53" applyFont="1" applyBorder="1" applyAlignment="1" applyProtection="1">
      <alignment vertical="center"/>
      <protection/>
    </xf>
    <xf numFmtId="165" fontId="15" fillId="0" borderId="0" xfId="53" applyNumberFormat="1" applyFont="1" applyFill="1" applyBorder="1" applyAlignment="1" applyProtection="1">
      <alignment horizontal="center" vertical="center"/>
      <protection/>
    </xf>
    <xf numFmtId="164" fontId="7" fillId="0" borderId="0" xfId="53" applyNumberFormat="1" applyFont="1" applyAlignment="1" applyProtection="1">
      <alignment horizontal="center"/>
      <protection/>
    </xf>
    <xf numFmtId="0" fontId="3" fillId="0" borderId="0" xfId="53" applyFont="1" applyBorder="1" applyAlignment="1" applyProtection="1">
      <alignment horizontal="center"/>
      <protection/>
    </xf>
    <xf numFmtId="0" fontId="7" fillId="0" borderId="10" xfId="53" applyFont="1" applyBorder="1" applyAlignment="1" applyProtection="1">
      <alignment horizontal="center"/>
      <protection/>
    </xf>
    <xf numFmtId="0" fontId="7" fillId="0" borderId="11" xfId="53" applyFont="1" applyBorder="1" applyAlignment="1" applyProtection="1">
      <alignment horizontal="center"/>
      <protection/>
    </xf>
    <xf numFmtId="0" fontId="7" fillId="0" borderId="12" xfId="53" applyFont="1" applyBorder="1" applyAlignment="1" applyProtection="1">
      <alignment horizontal="center"/>
      <protection/>
    </xf>
    <xf numFmtId="0" fontId="7" fillId="0" borderId="13" xfId="53" applyFont="1" applyBorder="1" applyAlignment="1" applyProtection="1">
      <alignment horizontal="center"/>
      <protection/>
    </xf>
    <xf numFmtId="0" fontId="7" fillId="0" borderId="14" xfId="53" applyFont="1" applyBorder="1" applyAlignment="1" applyProtection="1">
      <alignment horizontal="center"/>
      <protection/>
    </xf>
    <xf numFmtId="0" fontId="7" fillId="0" borderId="15" xfId="53" applyFont="1" applyBorder="1" applyAlignment="1" applyProtection="1">
      <alignment horizontal="center"/>
      <protection/>
    </xf>
    <xf numFmtId="0" fontId="7" fillId="0" borderId="16" xfId="53" applyFont="1" applyBorder="1" applyAlignment="1" applyProtection="1">
      <alignment horizontal="center"/>
      <protection/>
    </xf>
    <xf numFmtId="0" fontId="7" fillId="0" borderId="17" xfId="53" applyFont="1" applyBorder="1" applyAlignment="1" applyProtection="1">
      <alignment horizontal="center"/>
      <protection/>
    </xf>
    <xf numFmtId="0" fontId="7" fillId="0" borderId="18" xfId="53" applyFont="1" applyBorder="1" applyAlignment="1" applyProtection="1">
      <alignment horizontal="center"/>
      <protection/>
    </xf>
    <xf numFmtId="0" fontId="7" fillId="0" borderId="19" xfId="53" applyFont="1" applyBorder="1" applyAlignment="1" applyProtection="1">
      <alignment horizontal="center"/>
      <protection/>
    </xf>
    <xf numFmtId="0" fontId="7" fillId="0" borderId="20" xfId="53" applyFont="1" applyBorder="1" applyAlignment="1" applyProtection="1">
      <alignment horizontal="center"/>
      <protection/>
    </xf>
    <xf numFmtId="0" fontId="7" fillId="0" borderId="21" xfId="53" applyFont="1" applyBorder="1" applyAlignment="1" applyProtection="1">
      <alignment horizontal="center"/>
      <protection/>
    </xf>
    <xf numFmtId="0" fontId="7" fillId="0" borderId="22" xfId="53" applyFont="1" applyBorder="1" applyAlignment="1" applyProtection="1">
      <alignment horizontal="center"/>
      <protection/>
    </xf>
    <xf numFmtId="0" fontId="7" fillId="0" borderId="23" xfId="53" applyFont="1" applyBorder="1" applyAlignment="1" applyProtection="1">
      <alignment horizontal="center"/>
      <protection/>
    </xf>
    <xf numFmtId="0" fontId="4" fillId="34" borderId="16" xfId="53" applyFont="1" applyFill="1" applyBorder="1" applyAlignment="1" applyProtection="1">
      <alignment horizontal="center" vertical="center"/>
      <protection/>
    </xf>
    <xf numFmtId="0" fontId="4" fillId="34" borderId="17" xfId="53" applyFont="1" applyFill="1" applyBorder="1" applyAlignment="1" applyProtection="1">
      <alignment horizontal="center" vertical="center"/>
      <protection/>
    </xf>
    <xf numFmtId="0" fontId="4" fillId="34" borderId="18" xfId="53" applyFont="1" applyFill="1" applyBorder="1" applyAlignment="1" applyProtection="1">
      <alignment horizontal="center" vertical="center"/>
      <protection/>
    </xf>
    <xf numFmtId="0" fontId="4" fillId="34" borderId="24" xfId="53" applyFont="1" applyFill="1" applyBorder="1" applyAlignment="1" applyProtection="1">
      <alignment horizontal="center" vertical="center"/>
      <protection/>
    </xf>
    <xf numFmtId="0" fontId="4" fillId="34" borderId="25" xfId="53" applyFont="1" applyFill="1" applyBorder="1" applyAlignment="1" applyProtection="1">
      <alignment horizontal="center" vertical="center"/>
      <protection/>
    </xf>
    <xf numFmtId="0" fontId="4" fillId="34" borderId="26" xfId="53" applyFont="1" applyFill="1" applyBorder="1" applyAlignment="1" applyProtection="1">
      <alignment horizontal="center" vertical="center"/>
      <protection/>
    </xf>
    <xf numFmtId="164" fontId="7" fillId="0" borderId="10" xfId="53"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xf>
    <xf numFmtId="164" fontId="7" fillId="0" borderId="11" xfId="53" applyNumberFormat="1" applyFont="1" applyBorder="1" applyAlignment="1" applyProtection="1">
      <alignment horizontal="center" vertical="center"/>
      <protection/>
    </xf>
    <xf numFmtId="164" fontId="2" fillId="0" borderId="12" xfId="0" applyNumberFormat="1" applyFont="1" applyBorder="1" applyAlignment="1" applyProtection="1">
      <alignment horizontal="center" vertical="center"/>
      <protection/>
    </xf>
    <xf numFmtId="164" fontId="7" fillId="0" borderId="12" xfId="53" applyNumberFormat="1" applyFont="1" applyBorder="1" applyAlignment="1" applyProtection="1">
      <alignment horizontal="center" vertical="center"/>
      <protection/>
    </xf>
    <xf numFmtId="164" fontId="7" fillId="0" borderId="13" xfId="53" applyNumberFormat="1" applyFont="1" applyBorder="1" applyAlignment="1" applyProtection="1">
      <alignment horizontal="center" vertical="center"/>
      <protection/>
    </xf>
    <xf numFmtId="164" fontId="7" fillId="0" borderId="14" xfId="53" applyNumberFormat="1" applyFont="1" applyBorder="1" applyAlignment="1" applyProtection="1">
      <alignment horizontal="center" vertical="center"/>
      <protection/>
    </xf>
    <xf numFmtId="164" fontId="7" fillId="0" borderId="15" xfId="53" applyNumberFormat="1" applyFont="1" applyBorder="1" applyAlignment="1" applyProtection="1">
      <alignment horizontal="center" vertical="center"/>
      <protection/>
    </xf>
    <xf numFmtId="167" fontId="7" fillId="0" borderId="10" xfId="53" applyNumberFormat="1" applyFont="1" applyBorder="1" applyAlignment="1" applyProtection="1">
      <alignment horizontal="center" vertical="center"/>
      <protection/>
    </xf>
    <xf numFmtId="167" fontId="7" fillId="0" borderId="14" xfId="53" applyNumberFormat="1" applyFont="1" applyBorder="1" applyAlignment="1" applyProtection="1">
      <alignment horizontal="center" vertical="center"/>
      <protection/>
    </xf>
    <xf numFmtId="167" fontId="7" fillId="0" borderId="27" xfId="53" applyNumberFormat="1" applyFont="1" applyBorder="1" applyAlignment="1" applyProtection="1">
      <alignment horizontal="center" vertical="center"/>
      <protection/>
    </xf>
    <xf numFmtId="167" fontId="7" fillId="0" borderId="11" xfId="53" applyNumberFormat="1" applyFont="1" applyBorder="1" applyAlignment="1" applyProtection="1">
      <alignment horizontal="center" vertical="center"/>
      <protection/>
    </xf>
    <xf numFmtId="167" fontId="7" fillId="0" borderId="12" xfId="53" applyNumberFormat="1" applyFont="1" applyBorder="1" applyAlignment="1" applyProtection="1">
      <alignment horizontal="center" vertical="center"/>
      <protection/>
    </xf>
    <xf numFmtId="167" fontId="7" fillId="0" borderId="13" xfId="53" applyNumberFormat="1" applyFont="1" applyBorder="1" applyAlignment="1" applyProtection="1">
      <alignment horizontal="center" vertical="center"/>
      <protection/>
    </xf>
    <xf numFmtId="164" fontId="2" fillId="0" borderId="28" xfId="0" applyNumberFormat="1" applyFont="1" applyBorder="1" applyAlignment="1" applyProtection="1">
      <alignment horizontal="center" vertical="center"/>
      <protection/>
    </xf>
    <xf numFmtId="164" fontId="2" fillId="0" borderId="29" xfId="0" applyNumberFormat="1" applyFont="1" applyBorder="1" applyAlignment="1" applyProtection="1">
      <alignment horizontal="center" vertical="center"/>
      <protection/>
    </xf>
    <xf numFmtId="164" fontId="2" fillId="0" borderId="30" xfId="0" applyNumberFormat="1" applyFont="1" applyBorder="1" applyAlignment="1" applyProtection="1">
      <alignment horizontal="center" vertical="center"/>
      <protection/>
    </xf>
    <xf numFmtId="164" fontId="2" fillId="0" borderId="31" xfId="0" applyNumberFormat="1" applyFont="1" applyBorder="1" applyAlignment="1" applyProtection="1">
      <alignment horizontal="center" vertical="center"/>
      <protection/>
    </xf>
    <xf numFmtId="0" fontId="3" fillId="30" borderId="0" xfId="53" applyFont="1" applyFill="1" applyBorder="1" applyProtection="1">
      <alignment/>
      <protection locked="0"/>
    </xf>
    <xf numFmtId="0" fontId="3" fillId="30" borderId="32" xfId="53" applyFont="1" applyFill="1" applyBorder="1" applyProtection="1">
      <alignment/>
      <protection locked="0"/>
    </xf>
    <xf numFmtId="0" fontId="3" fillId="30" borderId="21" xfId="53" applyFont="1" applyFill="1" applyBorder="1" applyProtection="1">
      <alignment/>
      <protection locked="0"/>
    </xf>
    <xf numFmtId="0" fontId="3" fillId="0" borderId="33" xfId="53" applyFont="1" applyBorder="1" applyAlignment="1" applyProtection="1">
      <alignment horizontal="center"/>
      <protection/>
    </xf>
    <xf numFmtId="0" fontId="7" fillId="0" borderId="34" xfId="53" applyFont="1" applyBorder="1" applyAlignment="1" applyProtection="1">
      <alignment horizontal="left" vertical="center" wrapText="1"/>
      <protection/>
    </xf>
    <xf numFmtId="0" fontId="7" fillId="0" borderId="35" xfId="53" applyFont="1" applyBorder="1" applyAlignment="1" applyProtection="1">
      <alignment horizontal="left" vertical="center" wrapText="1"/>
      <protection/>
    </xf>
    <xf numFmtId="0" fontId="7" fillId="0" borderId="36" xfId="53" applyFont="1" applyBorder="1" applyAlignment="1" applyProtection="1">
      <alignment horizontal="left" vertical="center" wrapText="1"/>
      <protection/>
    </xf>
    <xf numFmtId="0" fontId="4" fillId="0" borderId="37" xfId="53" applyFont="1" applyBorder="1" applyProtection="1">
      <alignment/>
      <protection/>
    </xf>
    <xf numFmtId="0" fontId="4" fillId="0" borderId="38" xfId="53" applyFont="1" applyBorder="1" applyProtection="1">
      <alignment/>
      <protection/>
    </xf>
    <xf numFmtId="0" fontId="3" fillId="0" borderId="37" xfId="53" applyFont="1" applyBorder="1" applyProtection="1">
      <alignment/>
      <protection/>
    </xf>
    <xf numFmtId="0" fontId="3" fillId="0" borderId="38" xfId="53" applyFont="1" applyBorder="1" applyProtection="1">
      <alignment/>
      <protection/>
    </xf>
    <xf numFmtId="164" fontId="10" fillId="0" borderId="38" xfId="53" applyNumberFormat="1" applyFont="1" applyBorder="1" applyAlignment="1" applyProtection="1">
      <alignment/>
      <protection/>
    </xf>
    <xf numFmtId="0" fontId="4" fillId="0" borderId="34" xfId="53" applyFont="1" applyBorder="1" applyProtection="1">
      <alignment/>
      <protection/>
    </xf>
    <xf numFmtId="0" fontId="4" fillId="0" borderId="35" xfId="53" applyFont="1" applyBorder="1" applyProtection="1">
      <alignment/>
      <protection/>
    </xf>
    <xf numFmtId="0" fontId="4" fillId="0" borderId="36" xfId="53" applyFont="1" applyBorder="1" applyProtection="1">
      <alignment/>
      <protection/>
    </xf>
    <xf numFmtId="0" fontId="7" fillId="0" borderId="34" xfId="53" applyFont="1" applyFill="1" applyBorder="1" applyAlignment="1" applyProtection="1">
      <alignment horizontal="left" vertical="center" wrapText="1"/>
      <protection/>
    </xf>
    <xf numFmtId="0" fontId="7" fillId="0" borderId="35" xfId="53" applyFont="1" applyFill="1" applyBorder="1" applyAlignment="1" applyProtection="1">
      <alignment horizontal="left" vertical="center" wrapText="1"/>
      <protection/>
    </xf>
    <xf numFmtId="0" fontId="7" fillId="0" borderId="36" xfId="53" applyFont="1" applyFill="1" applyBorder="1" applyAlignment="1" applyProtection="1">
      <alignment horizontal="left" vertical="center" wrapText="1"/>
      <protection/>
    </xf>
    <xf numFmtId="0" fontId="7" fillId="0" borderId="37" xfId="53" applyFont="1" applyBorder="1" applyAlignment="1" applyProtection="1">
      <alignment horizontal="left" vertical="center" wrapText="1"/>
      <protection/>
    </xf>
    <xf numFmtId="0" fontId="7" fillId="0" borderId="38" xfId="53" applyFont="1" applyBorder="1" applyAlignment="1" applyProtection="1">
      <alignment horizontal="left" vertical="center" wrapText="1"/>
      <protection/>
    </xf>
    <xf numFmtId="0" fontId="8" fillId="0" borderId="38" xfId="53" applyFont="1" applyBorder="1" applyProtection="1">
      <alignment/>
      <protection/>
    </xf>
    <xf numFmtId="0" fontId="8" fillId="0" borderId="0" xfId="53" applyFont="1" applyFill="1" applyBorder="1" applyProtection="1">
      <alignment/>
      <protection/>
    </xf>
    <xf numFmtId="0" fontId="8" fillId="0" borderId="0" xfId="53" applyFont="1" applyFill="1" applyBorder="1" applyAlignment="1" applyProtection="1">
      <alignment horizontal="center"/>
      <protection/>
    </xf>
    <xf numFmtId="0" fontId="7" fillId="0" borderId="0" xfId="53" applyFont="1" applyFill="1" applyBorder="1" applyProtection="1">
      <alignment/>
      <protection/>
    </xf>
    <xf numFmtId="0" fontId="4" fillId="0" borderId="0" xfId="53" applyFont="1" applyFill="1" applyBorder="1" applyAlignment="1" applyProtection="1">
      <alignment horizontal="right"/>
      <protection/>
    </xf>
    <xf numFmtId="0" fontId="7" fillId="0" borderId="0" xfId="53" applyFont="1" applyFill="1" applyBorder="1" applyAlignment="1" applyProtection="1">
      <alignment horizontal="center"/>
      <protection/>
    </xf>
    <xf numFmtId="0" fontId="28" fillId="0" borderId="0" xfId="53" applyFont="1" applyFill="1" applyBorder="1" applyProtection="1">
      <alignment/>
      <protection/>
    </xf>
    <xf numFmtId="0" fontId="28" fillId="0" borderId="0" xfId="53" applyFont="1" applyFill="1" applyBorder="1" applyAlignment="1" applyProtection="1">
      <alignment horizontal="center"/>
      <protection/>
    </xf>
    <xf numFmtId="0" fontId="23" fillId="0" borderId="0" xfId="53" applyFont="1" applyBorder="1" applyAlignment="1" applyProtection="1">
      <alignment horizontal="left" vertical="center" wrapText="1"/>
      <protection/>
    </xf>
    <xf numFmtId="2" fontId="24" fillId="0" borderId="0" xfId="53" applyNumberFormat="1" applyFont="1" applyFill="1" applyBorder="1" applyAlignment="1" applyProtection="1">
      <alignment vertical="center" wrapText="1"/>
      <protection/>
    </xf>
    <xf numFmtId="0" fontId="4" fillId="0" borderId="37" xfId="53" applyFont="1" applyBorder="1" applyAlignment="1" applyProtection="1">
      <alignment horizontal="center" vertical="center"/>
      <protection/>
    </xf>
    <xf numFmtId="0" fontId="4" fillId="0" borderId="38" xfId="53" applyFont="1" applyBorder="1" applyAlignment="1" applyProtection="1">
      <alignment horizontal="center" vertical="center"/>
      <protection/>
    </xf>
    <xf numFmtId="0" fontId="3" fillId="0" borderId="37" xfId="53" applyFont="1" applyBorder="1" applyAlignment="1" applyProtection="1">
      <alignment horizontal="center" vertical="center"/>
      <protection/>
    </xf>
    <xf numFmtId="0" fontId="3" fillId="0" borderId="38" xfId="53" applyFont="1" applyBorder="1" applyAlignment="1" applyProtection="1">
      <alignment horizontal="center" vertical="center"/>
      <protection/>
    </xf>
    <xf numFmtId="0" fontId="10" fillId="0" borderId="37" xfId="53" applyFont="1" applyBorder="1" applyAlignment="1" applyProtection="1">
      <alignment horizontal="center" vertical="center"/>
      <protection/>
    </xf>
    <xf numFmtId="0" fontId="10" fillId="0" borderId="38" xfId="53" applyFont="1" applyBorder="1" applyAlignment="1" applyProtection="1">
      <alignment horizontal="center" vertical="center"/>
      <protection/>
    </xf>
    <xf numFmtId="0" fontId="15" fillId="0" borderId="37" xfId="53" applyFont="1" applyBorder="1" applyAlignment="1" applyProtection="1">
      <alignment horizontal="center" vertical="center"/>
      <protection/>
    </xf>
    <xf numFmtId="0" fontId="15" fillId="0" borderId="38" xfId="53" applyFont="1" applyBorder="1" applyAlignment="1" applyProtection="1">
      <alignment horizontal="left" vertical="center"/>
      <protection/>
    </xf>
    <xf numFmtId="0" fontId="4" fillId="0" borderId="34" xfId="53" applyFont="1" applyBorder="1" applyAlignment="1" applyProtection="1">
      <alignment horizontal="center" vertical="center"/>
      <protection/>
    </xf>
    <xf numFmtId="0" fontId="4" fillId="0" borderId="35" xfId="53" applyFont="1" applyBorder="1" applyAlignment="1" applyProtection="1">
      <alignment vertical="center"/>
      <protection/>
    </xf>
    <xf numFmtId="164" fontId="4" fillId="0" borderId="35" xfId="53" applyNumberFormat="1" applyFont="1" applyFill="1" applyBorder="1" applyAlignment="1" applyProtection="1">
      <alignment vertical="center"/>
      <protection/>
    </xf>
    <xf numFmtId="165" fontId="4" fillId="0" borderId="35" xfId="53" applyNumberFormat="1" applyFont="1" applyFill="1" applyBorder="1" applyAlignment="1" applyProtection="1">
      <alignment vertical="center"/>
      <protection/>
    </xf>
    <xf numFmtId="0" fontId="4" fillId="0" borderId="36" xfId="53" applyFont="1" applyBorder="1" applyAlignment="1" applyProtection="1">
      <alignment horizontal="center" vertical="center"/>
      <protection/>
    </xf>
    <xf numFmtId="164" fontId="15" fillId="0" borderId="38" xfId="53" applyNumberFormat="1" applyFont="1" applyFill="1" applyBorder="1" applyAlignment="1" applyProtection="1">
      <alignment horizontal="center" vertical="center"/>
      <protection/>
    </xf>
    <xf numFmtId="0" fontId="3" fillId="34" borderId="39" xfId="53" applyFont="1" applyFill="1" applyBorder="1" applyAlignment="1" applyProtection="1">
      <alignment horizontal="center" vertical="center"/>
      <protection/>
    </xf>
    <xf numFmtId="0" fontId="10" fillId="34" borderId="40" xfId="53" applyFont="1" applyFill="1" applyBorder="1" applyAlignment="1" applyProtection="1">
      <alignment horizontal="center" vertical="center"/>
      <protection/>
    </xf>
    <xf numFmtId="3" fontId="3" fillId="30" borderId="41" xfId="53" applyNumberFormat="1" applyFont="1" applyFill="1" applyBorder="1" applyAlignment="1" applyProtection="1">
      <alignment horizontal="center"/>
      <protection locked="0"/>
    </xf>
    <xf numFmtId="1" fontId="4" fillId="0" borderId="34" xfId="53" applyNumberFormat="1" applyFont="1" applyFill="1" applyBorder="1" applyAlignment="1" applyProtection="1">
      <alignment horizontal="right" vertical="center"/>
      <protection/>
    </xf>
    <xf numFmtId="1" fontId="4" fillId="0" borderId="35" xfId="53" applyNumberFormat="1" applyFont="1" applyFill="1" applyBorder="1" applyAlignment="1" applyProtection="1">
      <alignment horizontal="right" vertical="center"/>
      <protection/>
    </xf>
    <xf numFmtId="10" fontId="82" fillId="0" borderId="35" xfId="53" applyNumberFormat="1" applyFont="1" applyBorder="1" applyAlignment="1" applyProtection="1">
      <alignment horizontal="center" vertical="center"/>
      <protection/>
    </xf>
    <xf numFmtId="164" fontId="4" fillId="0" borderId="35" xfId="53" applyNumberFormat="1" applyFont="1" applyFill="1" applyBorder="1" applyAlignment="1" applyProtection="1">
      <alignment horizontal="center" vertical="center"/>
      <protection/>
    </xf>
    <xf numFmtId="164" fontId="4" fillId="0" borderId="36" xfId="53" applyNumberFormat="1" applyFont="1" applyFill="1" applyBorder="1" applyAlignment="1" applyProtection="1">
      <alignment horizontal="center" vertical="center"/>
      <protection/>
    </xf>
    <xf numFmtId="164" fontId="4" fillId="0" borderId="0" xfId="53" applyNumberFormat="1" applyFont="1" applyFill="1" applyBorder="1" applyAlignment="1" applyProtection="1">
      <alignment horizontal="right" vertical="center"/>
      <protection/>
    </xf>
    <xf numFmtId="0" fontId="4" fillId="0" borderId="38" xfId="53" applyFont="1" applyBorder="1" applyAlignment="1" applyProtection="1">
      <alignment horizontal="left" vertical="center"/>
      <protection/>
    </xf>
    <xf numFmtId="0" fontId="3" fillId="33" borderId="0" xfId="53" applyFont="1" applyFill="1" applyBorder="1" applyAlignment="1" applyProtection="1">
      <alignment vertical="center" wrapText="1"/>
      <protection/>
    </xf>
    <xf numFmtId="0" fontId="7" fillId="0" borderId="0" xfId="53" applyFont="1" applyBorder="1" applyAlignment="1" applyProtection="1">
      <alignment horizontal="right"/>
      <protection/>
    </xf>
    <xf numFmtId="0" fontId="7" fillId="34" borderId="29" xfId="53" applyFont="1" applyFill="1" applyBorder="1" applyAlignment="1" applyProtection="1">
      <alignment vertical="center" wrapText="1"/>
      <protection/>
    </xf>
    <xf numFmtId="0" fontId="7" fillId="34" borderId="42" xfId="53" applyFont="1" applyFill="1" applyBorder="1" applyAlignment="1" applyProtection="1">
      <alignment vertical="center" wrapText="1"/>
      <protection/>
    </xf>
    <xf numFmtId="0" fontId="8" fillId="0" borderId="43" xfId="53" applyFont="1" applyBorder="1" applyProtection="1">
      <alignment/>
      <protection/>
    </xf>
    <xf numFmtId="0" fontId="8" fillId="0" borderId="44" xfId="53" applyFont="1" applyBorder="1" applyProtection="1">
      <alignment/>
      <protection/>
    </xf>
    <xf numFmtId="0" fontId="7" fillId="0" borderId="14" xfId="53" applyFont="1" applyBorder="1" applyAlignment="1" applyProtection="1">
      <alignment/>
      <protection/>
    </xf>
    <xf numFmtId="164" fontId="7" fillId="0" borderId="15" xfId="53" applyNumberFormat="1" applyFont="1" applyBorder="1" applyAlignment="1" applyProtection="1">
      <alignment/>
      <protection/>
    </xf>
    <xf numFmtId="0" fontId="7" fillId="0" borderId="16" xfId="53" applyFont="1" applyBorder="1" applyAlignment="1" applyProtection="1">
      <alignment/>
      <protection/>
    </xf>
    <xf numFmtId="164" fontId="7" fillId="0" borderId="18" xfId="53" applyNumberFormat="1" applyFont="1" applyBorder="1" applyAlignment="1" applyProtection="1">
      <alignment/>
      <protection/>
    </xf>
    <xf numFmtId="0" fontId="7" fillId="0" borderId="19" xfId="53" applyFont="1" applyBorder="1" applyAlignment="1" applyProtection="1">
      <alignment/>
      <protection/>
    </xf>
    <xf numFmtId="164" fontId="7" fillId="0" borderId="27" xfId="53" applyNumberFormat="1" applyFont="1" applyBorder="1" applyAlignment="1" applyProtection="1">
      <alignment/>
      <protection/>
    </xf>
    <xf numFmtId="0" fontId="7" fillId="0" borderId="24" xfId="53" applyFont="1" applyBorder="1" applyAlignment="1" applyProtection="1">
      <alignment/>
      <protection/>
    </xf>
    <xf numFmtId="164" fontId="7" fillId="0" borderId="26" xfId="53" applyNumberFormat="1" applyFont="1" applyBorder="1" applyAlignment="1" applyProtection="1">
      <alignment/>
      <protection/>
    </xf>
    <xf numFmtId="164" fontId="3" fillId="0" borderId="0" xfId="53" applyNumberFormat="1" applyFont="1" applyBorder="1" applyAlignment="1" applyProtection="1">
      <alignment horizontal="center" vertical="center" wrapText="1"/>
      <protection/>
    </xf>
    <xf numFmtId="164" fontId="7" fillId="30" borderId="45" xfId="53" applyNumberFormat="1" applyFont="1" applyFill="1" applyBorder="1" applyAlignment="1" applyProtection="1">
      <alignment horizontal="center" vertical="center"/>
      <protection/>
    </xf>
    <xf numFmtId="164" fontId="7" fillId="30" borderId="16" xfId="53" applyNumberFormat="1" applyFont="1" applyFill="1" applyBorder="1" applyAlignment="1" applyProtection="1">
      <alignment horizontal="center" vertical="center"/>
      <protection/>
    </xf>
    <xf numFmtId="166" fontId="2" fillId="0" borderId="0" xfId="53" applyNumberFormat="1" applyFont="1" applyFill="1" applyBorder="1" applyAlignment="1" applyProtection="1">
      <alignment vertical="center"/>
      <protection/>
    </xf>
    <xf numFmtId="164" fontId="2" fillId="0" borderId="46" xfId="0" applyNumberFormat="1" applyFont="1" applyBorder="1" applyAlignment="1" applyProtection="1">
      <alignment horizontal="center" vertical="center"/>
      <protection/>
    </xf>
    <xf numFmtId="164" fontId="2" fillId="0" borderId="47" xfId="0" applyNumberFormat="1" applyFont="1" applyBorder="1" applyAlignment="1" applyProtection="1">
      <alignment horizontal="center" vertical="center"/>
      <protection/>
    </xf>
    <xf numFmtId="166" fontId="2" fillId="30" borderId="29" xfId="53" applyNumberFormat="1" applyFont="1" applyFill="1" applyBorder="1" applyAlignment="1" applyProtection="1">
      <alignment horizontal="center" vertical="center"/>
      <protection/>
    </xf>
    <xf numFmtId="166" fontId="2" fillId="30" borderId="29" xfId="53" applyNumberFormat="1" applyFont="1" applyFill="1" applyBorder="1" applyAlignment="1" applyProtection="1">
      <alignment vertical="center"/>
      <protection/>
    </xf>
    <xf numFmtId="166" fontId="2" fillId="30" borderId="42" xfId="53" applyNumberFormat="1" applyFont="1" applyFill="1" applyBorder="1" applyAlignment="1" applyProtection="1">
      <alignment vertical="center"/>
      <protection/>
    </xf>
    <xf numFmtId="164" fontId="26" fillId="33" borderId="48" xfId="54" applyNumberFormat="1" applyFont="1" applyFill="1" applyBorder="1" applyAlignment="1" applyProtection="1">
      <alignment vertical="center"/>
      <protection/>
    </xf>
    <xf numFmtId="164" fontId="2" fillId="34" borderId="11" xfId="54" applyNumberFormat="1" applyFont="1" applyFill="1" applyBorder="1" applyAlignment="1" applyProtection="1">
      <alignment horizontal="center" vertical="center"/>
      <protection/>
    </xf>
    <xf numFmtId="164" fontId="2" fillId="34" borderId="12" xfId="54" applyNumberFormat="1" applyFont="1" applyFill="1" applyBorder="1" applyAlignment="1" applyProtection="1">
      <alignment horizontal="center" vertical="center"/>
      <protection/>
    </xf>
    <xf numFmtId="164" fontId="2" fillId="34" borderId="13" xfId="54" applyNumberFormat="1" applyFont="1" applyFill="1" applyBorder="1" applyAlignment="1" applyProtection="1">
      <alignment horizontal="center" vertical="center"/>
      <protection/>
    </xf>
    <xf numFmtId="166" fontId="2" fillId="30" borderId="28" xfId="53" applyNumberFormat="1" applyFont="1" applyFill="1" applyBorder="1" applyAlignment="1" applyProtection="1">
      <alignment horizontal="center" vertical="center"/>
      <protection/>
    </xf>
    <xf numFmtId="0" fontId="7" fillId="0" borderId="10" xfId="53" applyFont="1" applyBorder="1" applyAlignment="1" applyProtection="1">
      <alignment horizontal="center" vertical="center"/>
      <protection/>
    </xf>
    <xf numFmtId="166" fontId="2" fillId="30" borderId="10" xfId="0" applyNumberFormat="1" applyFont="1" applyFill="1" applyBorder="1" applyAlignment="1" applyProtection="1">
      <alignment horizontal="right"/>
      <protection/>
    </xf>
    <xf numFmtId="166" fontId="2" fillId="30" borderId="15" xfId="0" applyNumberFormat="1" applyFont="1" applyFill="1" applyBorder="1" applyAlignment="1" applyProtection="1">
      <alignment horizontal="right"/>
      <protection/>
    </xf>
    <xf numFmtId="0" fontId="4" fillId="34" borderId="49" xfId="53" applyFont="1" applyFill="1" applyBorder="1" applyAlignment="1" applyProtection="1">
      <alignment horizontal="left" vertical="center"/>
      <protection/>
    </xf>
    <xf numFmtId="0" fontId="4" fillId="34" borderId="50" xfId="53" applyFont="1" applyFill="1" applyBorder="1" applyAlignment="1" applyProtection="1">
      <alignment horizontal="left" vertical="center"/>
      <protection/>
    </xf>
    <xf numFmtId="0" fontId="7" fillId="0" borderId="45" xfId="53" applyFont="1" applyBorder="1" applyAlignment="1" applyProtection="1">
      <alignment horizontal="center" vertical="center"/>
      <protection/>
    </xf>
    <xf numFmtId="0" fontId="7" fillId="0" borderId="45" xfId="53" applyFont="1" applyBorder="1" applyAlignment="1" applyProtection="1">
      <alignment horizontal="center"/>
      <protection/>
    </xf>
    <xf numFmtId="0" fontId="7" fillId="0" borderId="22" xfId="53" applyFont="1" applyBorder="1" applyAlignment="1" applyProtection="1">
      <alignment horizontal="center" vertical="center"/>
      <protection/>
    </xf>
    <xf numFmtId="166" fontId="2" fillId="30" borderId="14" xfId="0" applyNumberFormat="1" applyFont="1" applyFill="1" applyBorder="1" applyAlignment="1" applyProtection="1">
      <alignment horizontal="right"/>
      <protection/>
    </xf>
    <xf numFmtId="166" fontId="2" fillId="30" borderId="51" xfId="0" applyNumberFormat="1" applyFont="1" applyFill="1" applyBorder="1" applyAlignment="1" applyProtection="1">
      <alignment horizontal="center" vertical="center"/>
      <protection/>
    </xf>
    <xf numFmtId="0" fontId="3" fillId="30" borderId="33" xfId="53" applyFont="1" applyFill="1" applyBorder="1" applyProtection="1">
      <alignment/>
      <protection locked="0"/>
    </xf>
    <xf numFmtId="0" fontId="3" fillId="0" borderId="52" xfId="53" applyFont="1" applyFill="1" applyBorder="1" applyAlignment="1" applyProtection="1">
      <alignment horizontal="center"/>
      <protection/>
    </xf>
    <xf numFmtId="0" fontId="3" fillId="0" borderId="38" xfId="53" applyFont="1" applyBorder="1" applyAlignment="1" applyProtection="1">
      <alignment vertical="center"/>
      <protection/>
    </xf>
    <xf numFmtId="0" fontId="18" fillId="0" borderId="37" xfId="53" applyFont="1" applyBorder="1" applyProtection="1">
      <alignment/>
      <protection/>
    </xf>
    <xf numFmtId="0" fontId="18" fillId="0" borderId="38" xfId="53" applyFont="1" applyBorder="1" applyAlignment="1" applyProtection="1">
      <alignment horizontal="center" vertical="center"/>
      <protection/>
    </xf>
    <xf numFmtId="0" fontId="14" fillId="0" borderId="37" xfId="53" applyFont="1" applyBorder="1" applyProtection="1">
      <alignment/>
      <protection/>
    </xf>
    <xf numFmtId="0" fontId="13" fillId="0" borderId="38" xfId="53" applyFont="1" applyBorder="1" applyAlignment="1" applyProtection="1">
      <alignment vertical="center"/>
      <protection/>
    </xf>
    <xf numFmtId="0" fontId="15" fillId="0" borderId="38" xfId="53" applyFont="1" applyBorder="1" applyAlignment="1" applyProtection="1">
      <alignment horizontal="center" vertical="center"/>
      <protection/>
    </xf>
    <xf numFmtId="0" fontId="18" fillId="0" borderId="34" xfId="53" applyFont="1" applyBorder="1" applyProtection="1">
      <alignment/>
      <protection/>
    </xf>
    <xf numFmtId="0" fontId="18" fillId="0" borderId="35" xfId="53" applyFont="1" applyBorder="1" applyProtection="1">
      <alignment/>
      <protection/>
    </xf>
    <xf numFmtId="168" fontId="83" fillId="0" borderId="35" xfId="53" applyNumberFormat="1" applyFont="1" applyBorder="1" applyAlignment="1" applyProtection="1">
      <alignment horizontal="center" vertical="center"/>
      <protection/>
    </xf>
    <xf numFmtId="0" fontId="15" fillId="0" borderId="35" xfId="53" applyFont="1" applyBorder="1" applyAlignment="1" applyProtection="1">
      <alignment horizontal="center" vertical="center"/>
      <protection/>
    </xf>
    <xf numFmtId="165" fontId="15" fillId="0" borderId="35" xfId="53" applyNumberFormat="1" applyFont="1" applyFill="1" applyBorder="1" applyAlignment="1" applyProtection="1">
      <alignment horizontal="center" vertical="center"/>
      <protection/>
    </xf>
    <xf numFmtId="0" fontId="15" fillId="0" borderId="36" xfId="53" applyFont="1" applyBorder="1" applyAlignment="1" applyProtection="1">
      <alignment horizontal="center" vertical="center"/>
      <protection/>
    </xf>
    <xf numFmtId="164" fontId="7" fillId="30" borderId="11" xfId="53" applyNumberFormat="1" applyFont="1" applyFill="1" applyBorder="1" applyAlignment="1" applyProtection="1">
      <alignment horizontal="center" vertical="center"/>
      <protection/>
    </xf>
    <xf numFmtId="164" fontId="7" fillId="0" borderId="12" xfId="53" applyNumberFormat="1" applyFont="1" applyFill="1" applyBorder="1" applyAlignment="1" applyProtection="1">
      <alignment vertical="center"/>
      <protection/>
    </xf>
    <xf numFmtId="164" fontId="7" fillId="30" borderId="13" xfId="53" applyNumberFormat="1" applyFont="1" applyFill="1" applyBorder="1" applyAlignment="1" applyProtection="1">
      <alignment horizontal="center" vertical="center"/>
      <protection/>
    </xf>
    <xf numFmtId="164" fontId="7" fillId="0" borderId="17" xfId="53" applyNumberFormat="1" applyFont="1" applyFill="1" applyBorder="1" applyAlignment="1" applyProtection="1">
      <alignment vertical="center"/>
      <protection/>
    </xf>
    <xf numFmtId="0" fontId="7" fillId="34" borderId="53" xfId="53" applyFont="1" applyFill="1" applyBorder="1" applyAlignment="1" applyProtection="1">
      <alignment vertical="center" wrapText="1"/>
      <protection/>
    </xf>
    <xf numFmtId="0" fontId="7" fillId="34" borderId="34" xfId="53" applyFont="1" applyFill="1" applyBorder="1" applyAlignment="1" applyProtection="1">
      <alignment vertical="center" wrapText="1"/>
      <protection/>
    </xf>
    <xf numFmtId="0" fontId="7" fillId="34" borderId="49" xfId="53" applyFont="1" applyFill="1" applyBorder="1" applyAlignment="1" applyProtection="1">
      <alignment vertical="center" wrapText="1"/>
      <protection/>
    </xf>
    <xf numFmtId="0" fontId="7" fillId="34" borderId="50" xfId="53" applyFont="1" applyFill="1" applyBorder="1" applyAlignment="1" applyProtection="1">
      <alignment vertical="center" wrapText="1"/>
      <protection/>
    </xf>
    <xf numFmtId="0" fontId="7" fillId="34" borderId="54" xfId="53" applyFont="1" applyFill="1" applyBorder="1" applyAlignment="1" applyProtection="1">
      <alignment vertical="center" wrapText="1"/>
      <protection/>
    </xf>
    <xf numFmtId="0" fontId="29" fillId="0" borderId="0" xfId="0" applyFont="1" applyAlignment="1" applyProtection="1">
      <alignment/>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3" fillId="35" borderId="28" xfId="0" applyFont="1" applyFill="1" applyBorder="1" applyAlignment="1" applyProtection="1">
      <alignment horizontal="center" vertical="center" wrapText="1"/>
      <protection/>
    </xf>
    <xf numFmtId="0" fontId="3" fillId="35" borderId="29" xfId="0" applyFont="1" applyFill="1" applyBorder="1" applyAlignment="1" applyProtection="1">
      <alignment horizontal="center" vertical="center" wrapText="1"/>
      <protection/>
    </xf>
    <xf numFmtId="0" fontId="3" fillId="35" borderId="42"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0" fontId="3" fillId="35" borderId="20" xfId="0" applyFont="1" applyFill="1" applyBorder="1" applyAlignment="1" applyProtection="1">
      <alignment vertical="center" wrapText="1"/>
      <protection/>
    </xf>
    <xf numFmtId="0" fontId="3" fillId="35" borderId="21" xfId="0" applyFont="1" applyFill="1" applyBorder="1" applyAlignment="1" applyProtection="1">
      <alignment vertical="center" wrapText="1"/>
      <protection/>
    </xf>
    <xf numFmtId="0" fontId="3" fillId="35" borderId="27" xfId="0" applyFont="1" applyFill="1" applyBorder="1" applyAlignment="1" applyProtection="1">
      <alignment horizontal="center" vertical="center" wrapText="1"/>
      <protection/>
    </xf>
    <xf numFmtId="0" fontId="3" fillId="35" borderId="10"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35" borderId="15" xfId="0" applyFont="1" applyFill="1" applyBorder="1" applyAlignment="1" applyProtection="1">
      <alignment horizontal="center" vertical="center" wrapText="1"/>
      <protection/>
    </xf>
    <xf numFmtId="0" fontId="3" fillId="35" borderId="17" xfId="0" applyFont="1" applyFill="1" applyBorder="1" applyAlignment="1" applyProtection="1">
      <alignment vertical="center" wrapText="1"/>
      <protection/>
    </xf>
    <xf numFmtId="0" fontId="3" fillId="35" borderId="23" xfId="0" applyFont="1" applyFill="1" applyBorder="1" applyAlignment="1" applyProtection="1">
      <alignment vertical="center" wrapText="1"/>
      <protection/>
    </xf>
    <xf numFmtId="0" fontId="3" fillId="35" borderId="18" xfId="0" applyFont="1" applyFill="1" applyBorder="1" applyAlignment="1" applyProtection="1">
      <alignment horizontal="center" vertical="center" wrapText="1"/>
      <protection/>
    </xf>
    <xf numFmtId="164" fontId="7" fillId="30" borderId="10" xfId="53" applyNumberFormat="1" applyFont="1" applyFill="1" applyBorder="1" applyAlignment="1" applyProtection="1">
      <alignment horizontal="center" vertical="center"/>
      <protection/>
    </xf>
    <xf numFmtId="164" fontId="7" fillId="30" borderId="18" xfId="53" applyNumberFormat="1" applyFont="1" applyFill="1" applyBorder="1" applyAlignment="1" applyProtection="1">
      <alignment horizontal="center" vertical="center"/>
      <protection/>
    </xf>
    <xf numFmtId="164" fontId="7" fillId="30" borderId="15" xfId="53" applyNumberFormat="1" applyFont="1" applyFill="1" applyBorder="1" applyAlignment="1" applyProtection="1">
      <alignment horizontal="center" vertical="center"/>
      <protection/>
    </xf>
    <xf numFmtId="164" fontId="7" fillId="30" borderId="20" xfId="53" applyNumberFormat="1" applyFont="1" applyFill="1" applyBorder="1" applyAlignment="1" applyProtection="1">
      <alignment horizontal="center" vertical="center"/>
      <protection/>
    </xf>
    <xf numFmtId="164" fontId="7" fillId="30" borderId="27" xfId="53" applyNumberFormat="1" applyFont="1" applyFill="1" applyBorder="1" applyAlignment="1" applyProtection="1">
      <alignment horizontal="center" vertical="center"/>
      <protection/>
    </xf>
    <xf numFmtId="0" fontId="15" fillId="0" borderId="0" xfId="53" applyFont="1" applyBorder="1" applyAlignment="1" applyProtection="1">
      <alignment horizontal="center" vertical="center"/>
      <protection/>
    </xf>
    <xf numFmtId="168" fontId="83" fillId="0" borderId="0" xfId="53" applyNumberFormat="1" applyFont="1" applyBorder="1" applyAlignment="1" applyProtection="1">
      <alignment horizontal="center" vertical="center"/>
      <protection/>
    </xf>
    <xf numFmtId="0" fontId="7" fillId="34" borderId="0" xfId="53" applyFont="1" applyFill="1" applyBorder="1" applyAlignment="1" applyProtection="1">
      <alignment vertical="center" wrapText="1"/>
      <protection/>
    </xf>
    <xf numFmtId="0" fontId="4" fillId="0" borderId="34" xfId="53" applyFont="1" applyFill="1" applyBorder="1" applyAlignment="1" applyProtection="1">
      <alignment horizontal="right"/>
      <protection/>
    </xf>
    <xf numFmtId="0" fontId="4" fillId="0" borderId="35" xfId="53" applyFont="1" applyFill="1" applyBorder="1" applyAlignment="1" applyProtection="1">
      <alignment horizontal="right"/>
      <protection/>
    </xf>
    <xf numFmtId="0" fontId="4" fillId="0" borderId="36" xfId="53" applyFont="1" applyFill="1" applyBorder="1" applyAlignment="1" applyProtection="1">
      <alignment horizontal="right"/>
      <protection/>
    </xf>
    <xf numFmtId="0" fontId="8" fillId="0" borderId="0" xfId="0" applyFont="1" applyAlignment="1" applyProtection="1">
      <alignment/>
      <protection/>
    </xf>
    <xf numFmtId="0" fontId="8" fillId="0" borderId="0" xfId="0" applyFont="1" applyAlignment="1" applyProtection="1">
      <alignment horizontal="left" vertical="top" wrapText="1"/>
      <protection/>
    </xf>
    <xf numFmtId="0" fontId="0" fillId="0" borderId="11" xfId="0" applyBorder="1" applyAlignment="1">
      <alignment/>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4" fillId="34" borderId="55" xfId="53" applyFont="1" applyFill="1" applyBorder="1" applyAlignment="1" applyProtection="1">
      <alignment horizontal="left" vertical="center"/>
      <protection/>
    </xf>
    <xf numFmtId="0" fontId="7" fillId="0" borderId="24" xfId="53" applyFont="1" applyBorder="1" applyAlignment="1" applyProtection="1">
      <alignment horizontal="center"/>
      <protection/>
    </xf>
    <xf numFmtId="0" fontId="7" fillId="0" borderId="25" xfId="53" applyFont="1" applyBorder="1" applyAlignment="1" applyProtection="1">
      <alignment horizontal="center"/>
      <protection/>
    </xf>
    <xf numFmtId="0" fontId="7" fillId="0" borderId="26" xfId="53" applyFont="1" applyBorder="1" applyAlignment="1" applyProtection="1">
      <alignment horizontal="center"/>
      <protection/>
    </xf>
    <xf numFmtId="0" fontId="7" fillId="0" borderId="56" xfId="53" applyFont="1" applyBorder="1" applyAlignment="1" applyProtection="1">
      <alignment horizontal="center"/>
      <protection/>
    </xf>
    <xf numFmtId="0" fontId="7" fillId="0" borderId="57" xfId="53" applyFont="1" applyBorder="1" applyAlignment="1" applyProtection="1">
      <alignment horizontal="center"/>
      <protection/>
    </xf>
    <xf numFmtId="166" fontId="2" fillId="30" borderId="24" xfId="0" applyNumberFormat="1" applyFont="1" applyFill="1" applyBorder="1" applyAlignment="1" applyProtection="1">
      <alignment horizontal="right"/>
      <protection/>
    </xf>
    <xf numFmtId="166" fontId="2" fillId="30" borderId="25" xfId="0" applyNumberFormat="1" applyFont="1" applyFill="1" applyBorder="1" applyAlignment="1" applyProtection="1">
      <alignment horizontal="right"/>
      <protection/>
    </xf>
    <xf numFmtId="166" fontId="2" fillId="30" borderId="26" xfId="0" applyNumberFormat="1" applyFont="1" applyFill="1" applyBorder="1" applyAlignment="1" applyProtection="1">
      <alignment horizontal="right"/>
      <protection/>
    </xf>
    <xf numFmtId="0" fontId="7" fillId="0" borderId="58" xfId="53" applyFont="1" applyBorder="1" applyAlignment="1" applyProtection="1">
      <alignment horizontal="center"/>
      <protection/>
    </xf>
    <xf numFmtId="0" fontId="11" fillId="0" borderId="0" xfId="53" applyFont="1" applyBorder="1" applyProtection="1">
      <alignment/>
      <protection/>
    </xf>
    <xf numFmtId="0" fontId="7" fillId="0" borderId="35" xfId="53" applyFont="1" applyBorder="1" applyAlignment="1" applyProtection="1">
      <alignment horizontal="center"/>
      <protection/>
    </xf>
    <xf numFmtId="164" fontId="7" fillId="0" borderId="16" xfId="53" applyNumberFormat="1" applyFont="1" applyBorder="1" applyAlignment="1" applyProtection="1">
      <alignment horizontal="center" vertical="center"/>
      <protection/>
    </xf>
    <xf numFmtId="164" fontId="2" fillId="0" borderId="17" xfId="0" applyNumberFormat="1" applyFont="1" applyBorder="1" applyAlignment="1" applyProtection="1">
      <alignment horizontal="center" vertical="center"/>
      <protection/>
    </xf>
    <xf numFmtId="164" fontId="7" fillId="0" borderId="17" xfId="53" applyNumberFormat="1" applyFont="1" applyBorder="1" applyAlignment="1" applyProtection="1">
      <alignment horizontal="center" vertical="center"/>
      <protection/>
    </xf>
    <xf numFmtId="164" fontId="7" fillId="0" borderId="18" xfId="53" applyNumberFormat="1" applyFont="1" applyBorder="1" applyAlignment="1" applyProtection="1">
      <alignment horizontal="center" vertical="center"/>
      <protection/>
    </xf>
    <xf numFmtId="167" fontId="7" fillId="0" borderId="16" xfId="53" applyNumberFormat="1" applyFont="1" applyBorder="1" applyAlignment="1" applyProtection="1">
      <alignment horizontal="center" vertical="center"/>
      <protection/>
    </xf>
    <xf numFmtId="167" fontId="7" fillId="0" borderId="17" xfId="53" applyNumberFormat="1" applyFont="1" applyBorder="1" applyAlignment="1" applyProtection="1">
      <alignment horizontal="center" vertical="center"/>
      <protection/>
    </xf>
    <xf numFmtId="167" fontId="7" fillId="0" borderId="59" xfId="53" applyNumberFormat="1" applyFont="1" applyBorder="1" applyAlignment="1" applyProtection="1">
      <alignment horizontal="center" vertical="center"/>
      <protection/>
    </xf>
    <xf numFmtId="0" fontId="3" fillId="0" borderId="52" xfId="53" applyFont="1" applyFill="1" applyBorder="1" applyProtection="1">
      <alignment/>
      <protection/>
    </xf>
    <xf numFmtId="0" fontId="3" fillId="0" borderId="60" xfId="53" applyFont="1" applyFill="1" applyBorder="1" applyProtection="1">
      <alignment/>
      <protection/>
    </xf>
    <xf numFmtId="1" fontId="4" fillId="0" borderId="20" xfId="53" applyNumberFormat="1" applyFont="1" applyBorder="1" applyAlignment="1" applyProtection="1">
      <alignment horizontal="center"/>
      <protection/>
    </xf>
    <xf numFmtId="0" fontId="4" fillId="0" borderId="0" xfId="53" applyFont="1" applyBorder="1" applyAlignment="1" applyProtection="1">
      <alignment horizontal="right"/>
      <protection/>
    </xf>
    <xf numFmtId="0" fontId="3" fillId="0" borderId="0" xfId="53" applyFont="1" applyBorder="1" applyAlignment="1" applyProtection="1">
      <alignment horizontal="left" vertical="center"/>
      <protection/>
    </xf>
    <xf numFmtId="0" fontId="13" fillId="0" borderId="0" xfId="0" applyFont="1" applyAlignment="1" applyProtection="1">
      <alignment horizontal="left" vertical="top" wrapText="1"/>
      <protection/>
    </xf>
    <xf numFmtId="0" fontId="8" fillId="36" borderId="28" xfId="0" applyFont="1" applyFill="1" applyBorder="1" applyAlignment="1" applyProtection="1">
      <alignment horizontal="left" vertical="top" wrapText="1"/>
      <protection/>
    </xf>
    <xf numFmtId="0" fontId="8" fillId="36" borderId="29" xfId="0" applyFont="1" applyFill="1" applyBorder="1" applyAlignment="1" applyProtection="1">
      <alignment horizontal="center" vertical="top" wrapText="1"/>
      <protection/>
    </xf>
    <xf numFmtId="0" fontId="8" fillId="36" borderId="42" xfId="0" applyFont="1" applyFill="1" applyBorder="1" applyAlignment="1" applyProtection="1">
      <alignment horizontal="center" vertical="top" wrapText="1"/>
      <protection/>
    </xf>
    <xf numFmtId="0" fontId="8" fillId="0" borderId="11" xfId="0" applyFont="1" applyBorder="1" applyAlignment="1" applyProtection="1">
      <alignment horizontal="left" vertical="top" wrapText="1"/>
      <protection/>
    </xf>
    <xf numFmtId="0" fontId="8" fillId="0" borderId="14" xfId="0" applyFont="1" applyBorder="1" applyAlignment="1" applyProtection="1">
      <alignment horizontal="left" vertical="top" wrapText="1"/>
      <protection/>
    </xf>
    <xf numFmtId="0" fontId="8" fillId="0" borderId="10" xfId="0" applyFont="1" applyBorder="1" applyAlignment="1" applyProtection="1">
      <alignment horizontal="center" vertical="top" wrapText="1"/>
      <protection/>
    </xf>
    <xf numFmtId="0" fontId="8" fillId="0" borderId="15" xfId="0" applyFont="1" applyBorder="1" applyAlignment="1" applyProtection="1">
      <alignment horizontal="center" vertical="top" wrapText="1"/>
      <protection/>
    </xf>
    <xf numFmtId="0" fontId="8" fillId="0" borderId="24" xfId="0" applyFont="1" applyBorder="1" applyAlignment="1" applyProtection="1">
      <alignment horizontal="left" vertical="top" wrapText="1"/>
      <protection/>
    </xf>
    <xf numFmtId="0" fontId="8" fillId="0" borderId="25" xfId="0" applyFont="1" applyBorder="1" applyAlignment="1" applyProtection="1">
      <alignment horizontal="center" vertical="top" wrapText="1"/>
      <protection/>
    </xf>
    <xf numFmtId="0" fontId="8" fillId="0" borderId="26" xfId="0" applyFont="1" applyBorder="1" applyAlignment="1" applyProtection="1">
      <alignment horizontal="center" vertical="top" wrapText="1"/>
      <protection/>
    </xf>
    <xf numFmtId="0" fontId="8" fillId="0" borderId="16" xfId="0" applyFont="1" applyBorder="1" applyAlignment="1" applyProtection="1">
      <alignment horizontal="left" vertical="top" wrapText="1"/>
      <protection/>
    </xf>
    <xf numFmtId="0" fontId="8" fillId="0" borderId="17" xfId="0" applyFont="1" applyBorder="1" applyAlignment="1" applyProtection="1">
      <alignment horizontal="center" vertical="top" wrapText="1"/>
      <protection/>
    </xf>
    <xf numFmtId="0" fontId="8" fillId="0" borderId="18" xfId="0" applyFont="1" applyBorder="1" applyAlignment="1" applyProtection="1">
      <alignment horizontal="center" vertical="top" wrapText="1"/>
      <protection/>
    </xf>
    <xf numFmtId="0" fontId="3" fillId="0" borderId="0" xfId="0" applyFont="1" applyAlignment="1" applyProtection="1">
      <alignment horizontal="left" wrapText="1"/>
      <protection/>
    </xf>
    <xf numFmtId="0" fontId="8" fillId="0" borderId="0" xfId="0" applyFont="1" applyAlignment="1" applyProtection="1">
      <alignment wrapText="1"/>
      <protection/>
    </xf>
    <xf numFmtId="0" fontId="3" fillId="0" borderId="0" xfId="0" applyFont="1" applyAlignment="1" applyProtection="1">
      <alignment horizontal="justify"/>
      <protection/>
    </xf>
    <xf numFmtId="0" fontId="3" fillId="0" borderId="0" xfId="0" applyFont="1" applyAlignment="1" applyProtection="1">
      <alignment horizontal="justify" wrapText="1"/>
      <protection/>
    </xf>
    <xf numFmtId="0" fontId="8" fillId="0" borderId="0" xfId="0" applyFont="1" applyAlignment="1" applyProtection="1">
      <alignment horizontal="justify" wrapText="1"/>
      <protection/>
    </xf>
    <xf numFmtId="0" fontId="35" fillId="0" borderId="0" xfId="0" applyFont="1" applyAlignment="1" applyProtection="1">
      <alignment horizontal="left" wrapText="1"/>
      <protection/>
    </xf>
    <xf numFmtId="0" fontId="3" fillId="0" borderId="0" xfId="0" applyFont="1" applyAlignment="1" applyProtection="1">
      <alignment wrapText="1"/>
      <protection/>
    </xf>
    <xf numFmtId="0" fontId="3" fillId="34" borderId="14" xfId="53" applyFont="1" applyFill="1" applyBorder="1" applyAlignment="1" applyProtection="1">
      <alignment horizontal="left" vertical="center" wrapText="1"/>
      <protection/>
    </xf>
    <xf numFmtId="0" fontId="3" fillId="34" borderId="10" xfId="53" applyFont="1" applyFill="1" applyBorder="1" applyAlignment="1" applyProtection="1">
      <alignment horizontal="left" vertical="center" wrapText="1"/>
      <protection/>
    </xf>
    <xf numFmtId="0" fontId="3" fillId="34" borderId="22" xfId="53" applyFont="1" applyFill="1" applyBorder="1" applyAlignment="1" applyProtection="1">
      <alignment horizontal="left" vertical="center" wrapText="1"/>
      <protection/>
    </xf>
    <xf numFmtId="49" fontId="3" fillId="0" borderId="53" xfId="53" applyNumberFormat="1" applyFont="1" applyFill="1" applyBorder="1" applyAlignment="1" applyProtection="1">
      <alignment horizontal="left" vertical="top" wrapText="1"/>
      <protection/>
    </xf>
    <xf numFmtId="49" fontId="3" fillId="0" borderId="58" xfId="53" applyNumberFormat="1" applyFont="1" applyFill="1" applyBorder="1" applyAlignment="1" applyProtection="1">
      <alignment horizontal="left" vertical="top" wrapText="1"/>
      <protection/>
    </xf>
    <xf numFmtId="0" fontId="15" fillId="0" borderId="0" xfId="53" applyFont="1" applyBorder="1" applyAlignment="1" applyProtection="1">
      <alignment horizontal="center" vertical="center" wrapText="1"/>
      <protection/>
    </xf>
    <xf numFmtId="0" fontId="15" fillId="0" borderId="0" xfId="53" applyFont="1" applyBorder="1" applyAlignment="1" applyProtection="1">
      <alignment horizontal="center" vertical="center"/>
      <protection/>
    </xf>
    <xf numFmtId="164" fontId="15" fillId="0" borderId="0" xfId="53" applyNumberFormat="1" applyFont="1" applyFill="1" applyBorder="1" applyAlignment="1" applyProtection="1">
      <alignment horizontal="left" vertical="center" wrapText="1"/>
      <protection/>
    </xf>
    <xf numFmtId="164" fontId="15" fillId="0" borderId="0" xfId="53" applyNumberFormat="1" applyFont="1" applyFill="1" applyBorder="1" applyAlignment="1" applyProtection="1">
      <alignment horizontal="left" vertical="center"/>
      <protection/>
    </xf>
    <xf numFmtId="0" fontId="3" fillId="34" borderId="37" xfId="53" applyFont="1" applyFill="1" applyBorder="1" applyAlignment="1" applyProtection="1">
      <alignment horizontal="left"/>
      <protection/>
    </xf>
    <xf numFmtId="0" fontId="3" fillId="34" borderId="0" xfId="53" applyFont="1" applyFill="1" applyBorder="1" applyAlignment="1" applyProtection="1">
      <alignment horizontal="left"/>
      <protection/>
    </xf>
    <xf numFmtId="0" fontId="3" fillId="34" borderId="61" xfId="53" applyFont="1" applyFill="1" applyBorder="1" applyAlignment="1" applyProtection="1">
      <alignment horizontal="left"/>
      <protection/>
    </xf>
    <xf numFmtId="165" fontId="3" fillId="30" borderId="32" xfId="53" applyNumberFormat="1" applyFont="1" applyFill="1" applyBorder="1" applyAlignment="1" applyProtection="1">
      <alignment horizontal="center"/>
      <protection locked="0"/>
    </xf>
    <xf numFmtId="165" fontId="3" fillId="30" borderId="61" xfId="53" applyNumberFormat="1" applyFont="1" applyFill="1" applyBorder="1" applyAlignment="1" applyProtection="1">
      <alignment horizontal="center"/>
      <protection locked="0"/>
    </xf>
    <xf numFmtId="2" fontId="3" fillId="0" borderId="32" xfId="53" applyNumberFormat="1" applyFont="1" applyFill="1" applyBorder="1" applyAlignment="1" applyProtection="1">
      <alignment horizontal="right" vertical="center"/>
      <protection/>
    </xf>
    <xf numFmtId="2" fontId="3" fillId="0" borderId="61" xfId="53" applyNumberFormat="1" applyFont="1" applyFill="1" applyBorder="1" applyAlignment="1" applyProtection="1">
      <alignment horizontal="right" vertical="center"/>
      <protection/>
    </xf>
    <xf numFmtId="2" fontId="3" fillId="30" borderId="62" xfId="53" applyNumberFormat="1" applyFont="1" applyFill="1" applyBorder="1" applyAlignment="1" applyProtection="1">
      <alignment horizontal="center"/>
      <protection locked="0"/>
    </xf>
    <xf numFmtId="2" fontId="3" fillId="30" borderId="63" xfId="53" applyNumberFormat="1" applyFont="1" applyFill="1" applyBorder="1" applyAlignment="1" applyProtection="1">
      <alignment horizontal="center"/>
      <protection locked="0"/>
    </xf>
    <xf numFmtId="2" fontId="8" fillId="33" borderId="64" xfId="53" applyNumberFormat="1" applyFont="1" applyFill="1" applyBorder="1" applyAlignment="1" applyProtection="1">
      <alignment horizontal="center"/>
      <protection/>
    </xf>
    <xf numFmtId="0" fontId="8" fillId="34" borderId="19" xfId="53" applyFont="1" applyFill="1" applyBorder="1" applyAlignment="1" applyProtection="1">
      <alignment horizontal="left" vertical="center" wrapText="1"/>
      <protection/>
    </xf>
    <xf numFmtId="0" fontId="8" fillId="34" borderId="20" xfId="53" applyFont="1" applyFill="1" applyBorder="1" applyAlignment="1" applyProtection="1">
      <alignment horizontal="left" vertical="center" wrapText="1"/>
      <protection/>
    </xf>
    <xf numFmtId="0" fontId="8" fillId="34" borderId="21" xfId="53" applyFont="1" applyFill="1" applyBorder="1" applyAlignment="1" applyProtection="1">
      <alignment horizontal="left" vertical="center" wrapText="1"/>
      <protection/>
    </xf>
    <xf numFmtId="0" fontId="3" fillId="34" borderId="58" xfId="53" applyFont="1" applyFill="1" applyBorder="1" applyAlignment="1" applyProtection="1">
      <alignment horizontal="center" vertical="center"/>
      <protection/>
    </xf>
    <xf numFmtId="49" fontId="3" fillId="0" borderId="37" xfId="53" applyNumberFormat="1" applyFont="1" applyFill="1" applyBorder="1" applyAlignment="1" applyProtection="1">
      <alignment horizontal="left" vertical="top" wrapText="1"/>
      <protection/>
    </xf>
    <xf numFmtId="49" fontId="3" fillId="0" borderId="0" xfId="53" applyNumberFormat="1" applyFont="1" applyFill="1" applyBorder="1" applyAlignment="1" applyProtection="1">
      <alignment horizontal="left" vertical="top" wrapText="1"/>
      <protection/>
    </xf>
    <xf numFmtId="2" fontId="3" fillId="34" borderId="65" xfId="53" applyNumberFormat="1" applyFont="1" applyFill="1" applyBorder="1" applyAlignment="1" applyProtection="1">
      <alignment horizontal="left"/>
      <protection/>
    </xf>
    <xf numFmtId="2" fontId="3" fillId="34" borderId="66" xfId="53" applyNumberFormat="1" applyFont="1" applyFill="1" applyBorder="1" applyAlignment="1" applyProtection="1">
      <alignment horizontal="left"/>
      <protection/>
    </xf>
    <xf numFmtId="0" fontId="72" fillId="34" borderId="53" xfId="47" applyFill="1" applyBorder="1" applyAlignment="1" applyProtection="1">
      <alignment horizontal="center" vertical="center"/>
      <protection/>
    </xf>
    <xf numFmtId="0" fontId="72" fillId="34" borderId="58" xfId="47" applyFill="1" applyBorder="1" applyAlignment="1" applyProtection="1">
      <alignment horizontal="center" vertical="center"/>
      <protection/>
    </xf>
    <xf numFmtId="0" fontId="72" fillId="34" borderId="67" xfId="47" applyFill="1" applyBorder="1" applyAlignment="1" applyProtection="1">
      <alignment horizontal="center" vertical="center"/>
      <protection/>
    </xf>
    <xf numFmtId="0" fontId="72" fillId="34" borderId="52" xfId="47" applyFill="1" applyBorder="1" applyAlignment="1" applyProtection="1">
      <alignment horizontal="center" vertical="center"/>
      <protection/>
    </xf>
    <xf numFmtId="1" fontId="3" fillId="30" borderId="0" xfId="53" applyNumberFormat="1" applyFont="1" applyFill="1" applyBorder="1" applyAlignment="1" applyProtection="1">
      <alignment horizontal="center"/>
      <protection locked="0"/>
    </xf>
    <xf numFmtId="2" fontId="32" fillId="0" borderId="0" xfId="53" applyNumberFormat="1" applyFont="1" applyFill="1" applyBorder="1" applyAlignment="1" applyProtection="1">
      <alignment horizontal="center" vertical="center" wrapText="1"/>
      <protection/>
    </xf>
    <xf numFmtId="164" fontId="4" fillId="0" borderId="33" xfId="53" applyNumberFormat="1" applyFont="1" applyFill="1" applyBorder="1" applyAlignment="1" applyProtection="1">
      <alignment horizontal="right" vertical="center"/>
      <protection/>
    </xf>
    <xf numFmtId="164" fontId="4" fillId="0" borderId="68" xfId="53" applyNumberFormat="1" applyFont="1" applyFill="1" applyBorder="1" applyAlignment="1" applyProtection="1">
      <alignment horizontal="right" vertical="center"/>
      <protection/>
    </xf>
    <xf numFmtId="2" fontId="3" fillId="0" borderId="21" xfId="53" applyNumberFormat="1" applyFont="1" applyFill="1" applyBorder="1" applyAlignment="1" applyProtection="1">
      <alignment horizontal="right" vertical="center"/>
      <protection/>
    </xf>
    <xf numFmtId="2" fontId="3" fillId="0" borderId="69" xfId="53" applyNumberFormat="1" applyFont="1" applyFill="1" applyBorder="1" applyAlignment="1" applyProtection="1">
      <alignment horizontal="right" vertical="center"/>
      <protection/>
    </xf>
    <xf numFmtId="169" fontId="3" fillId="0" borderId="0" xfId="53" applyNumberFormat="1" applyFont="1" applyBorder="1" applyAlignment="1" applyProtection="1">
      <alignment horizontal="right"/>
      <protection/>
    </xf>
    <xf numFmtId="169" fontId="25" fillId="0" borderId="0" xfId="0" applyNumberFormat="1" applyFont="1" applyBorder="1" applyAlignment="1" applyProtection="1">
      <alignment horizontal="right"/>
      <protection/>
    </xf>
    <xf numFmtId="169" fontId="25" fillId="0" borderId="38" xfId="0" applyNumberFormat="1" applyFont="1" applyBorder="1" applyAlignment="1" applyProtection="1">
      <alignment horizontal="right"/>
      <protection/>
    </xf>
    <xf numFmtId="0" fontId="3" fillId="34" borderId="70" xfId="53" applyFont="1" applyFill="1" applyBorder="1" applyAlignment="1" applyProtection="1">
      <alignment horizontal="center" vertical="center" wrapText="1"/>
      <protection/>
    </xf>
    <xf numFmtId="0" fontId="3" fillId="34" borderId="71" xfId="53" applyFont="1" applyFill="1" applyBorder="1" applyAlignment="1" applyProtection="1">
      <alignment horizontal="center" vertical="center" wrapText="1"/>
      <protection/>
    </xf>
    <xf numFmtId="0" fontId="8" fillId="0" borderId="37" xfId="53" applyFont="1" applyBorder="1" applyAlignment="1" applyProtection="1">
      <alignment horizontal="right"/>
      <protection/>
    </xf>
    <xf numFmtId="0" fontId="8" fillId="0" borderId="0" xfId="53" applyFont="1" applyBorder="1" applyAlignment="1" applyProtection="1">
      <alignment horizontal="right"/>
      <protection/>
    </xf>
    <xf numFmtId="4" fontId="3" fillId="30" borderId="72" xfId="53" applyNumberFormat="1" applyFont="1" applyFill="1" applyBorder="1" applyAlignment="1" applyProtection="1">
      <alignment horizontal="center"/>
      <protection locked="0"/>
    </xf>
    <xf numFmtId="4" fontId="3" fillId="30" borderId="73" xfId="53" applyNumberFormat="1" applyFont="1" applyFill="1" applyBorder="1" applyAlignment="1" applyProtection="1">
      <alignment horizontal="center"/>
      <protection locked="0"/>
    </xf>
    <xf numFmtId="0" fontId="3" fillId="34" borderId="70" xfId="53" applyFont="1" applyFill="1" applyBorder="1" applyAlignment="1" applyProtection="1">
      <alignment horizontal="center" vertical="center"/>
      <protection/>
    </xf>
    <xf numFmtId="0" fontId="3" fillId="34" borderId="71" xfId="53" applyFont="1" applyFill="1" applyBorder="1" applyAlignment="1" applyProtection="1">
      <alignment horizontal="center" vertical="center"/>
      <protection/>
    </xf>
    <xf numFmtId="0" fontId="10" fillId="34" borderId="60" xfId="53" applyFont="1" applyFill="1" applyBorder="1" applyAlignment="1" applyProtection="1">
      <alignment horizontal="center" vertical="center"/>
      <protection/>
    </xf>
    <xf numFmtId="0" fontId="10" fillId="34" borderId="74" xfId="53" applyFont="1" applyFill="1" applyBorder="1" applyAlignment="1" applyProtection="1">
      <alignment horizontal="center" vertical="center"/>
      <protection/>
    </xf>
    <xf numFmtId="0" fontId="10" fillId="34" borderId="52" xfId="53" applyFont="1" applyFill="1" applyBorder="1" applyAlignment="1" applyProtection="1">
      <alignment horizontal="center" vertical="center"/>
      <protection/>
    </xf>
    <xf numFmtId="0" fontId="10" fillId="34" borderId="75" xfId="53" applyFont="1" applyFill="1" applyBorder="1" applyAlignment="1" applyProtection="1">
      <alignment horizontal="center" vertical="center"/>
      <protection/>
    </xf>
    <xf numFmtId="0" fontId="3" fillId="30" borderId="37" xfId="53" applyFont="1" applyFill="1" applyBorder="1" applyAlignment="1" applyProtection="1">
      <alignment horizontal="center"/>
      <protection locked="0"/>
    </xf>
    <xf numFmtId="0" fontId="3" fillId="30" borderId="0" xfId="53" applyFont="1" applyFill="1" applyBorder="1" applyAlignment="1" applyProtection="1">
      <alignment horizontal="center"/>
      <protection locked="0"/>
    </xf>
    <xf numFmtId="2" fontId="3" fillId="34" borderId="76" xfId="53" applyNumberFormat="1" applyFont="1" applyFill="1" applyBorder="1" applyAlignment="1" applyProtection="1">
      <alignment horizontal="left"/>
      <protection/>
    </xf>
    <xf numFmtId="169" fontId="3" fillId="0" borderId="60" xfId="53" applyNumberFormat="1" applyFont="1" applyFill="1" applyBorder="1" applyAlignment="1" applyProtection="1">
      <alignment horizontal="right"/>
      <protection/>
    </xf>
    <xf numFmtId="169" fontId="25" fillId="0" borderId="52" xfId="0" applyNumberFormat="1" applyFont="1" applyFill="1" applyBorder="1" applyAlignment="1" applyProtection="1">
      <alignment horizontal="right"/>
      <protection/>
    </xf>
    <xf numFmtId="169" fontId="25" fillId="0" borderId="75" xfId="0" applyNumberFormat="1" applyFont="1" applyFill="1" applyBorder="1" applyAlignment="1" applyProtection="1">
      <alignment horizontal="right"/>
      <protection/>
    </xf>
    <xf numFmtId="0" fontId="3" fillId="34" borderId="77" xfId="53" applyFont="1" applyFill="1" applyBorder="1" applyAlignment="1" applyProtection="1">
      <alignment horizontal="center"/>
      <protection/>
    </xf>
    <xf numFmtId="0" fontId="3" fillId="34" borderId="78" xfId="53" applyFont="1" applyFill="1" applyBorder="1" applyAlignment="1" applyProtection="1">
      <alignment horizontal="center"/>
      <protection/>
    </xf>
    <xf numFmtId="165" fontId="3" fillId="30" borderId="0" xfId="53" applyNumberFormat="1" applyFont="1" applyFill="1" applyBorder="1" applyAlignment="1" applyProtection="1">
      <alignment horizontal="right" vertical="center"/>
      <protection locked="0"/>
    </xf>
    <xf numFmtId="0" fontId="3" fillId="34" borderId="79" xfId="53" applyFont="1" applyFill="1" applyBorder="1" applyAlignment="1" applyProtection="1">
      <alignment horizontal="center"/>
      <protection/>
    </xf>
    <xf numFmtId="0" fontId="0" fillId="0" borderId="77" xfId="0" applyBorder="1" applyAlignment="1" applyProtection="1">
      <alignment/>
      <protection/>
    </xf>
    <xf numFmtId="0" fontId="0" fillId="0" borderId="80" xfId="0" applyBorder="1" applyAlignment="1" applyProtection="1">
      <alignment/>
      <protection/>
    </xf>
    <xf numFmtId="0" fontId="3" fillId="34" borderId="11" xfId="53" applyFont="1" applyFill="1" applyBorder="1" applyAlignment="1" applyProtection="1">
      <alignment horizontal="left" vertical="center" wrapText="1"/>
      <protection/>
    </xf>
    <xf numFmtId="0" fontId="3" fillId="34" borderId="12" xfId="53" applyFont="1" applyFill="1" applyBorder="1" applyAlignment="1" applyProtection="1">
      <alignment horizontal="left" vertical="center" wrapText="1"/>
      <protection/>
    </xf>
    <xf numFmtId="0" fontId="3" fillId="34" borderId="81" xfId="53" applyFont="1" applyFill="1" applyBorder="1" applyAlignment="1" applyProtection="1">
      <alignment horizontal="left" vertical="center" wrapText="1"/>
      <protection/>
    </xf>
    <xf numFmtId="0" fontId="3" fillId="34" borderId="16" xfId="53" applyFont="1" applyFill="1" applyBorder="1" applyAlignment="1" applyProtection="1">
      <alignment horizontal="left" vertical="center" wrapText="1"/>
      <protection/>
    </xf>
    <xf numFmtId="0" fontId="3" fillId="34" borderId="17" xfId="53" applyFont="1" applyFill="1" applyBorder="1" applyAlignment="1" applyProtection="1">
      <alignment horizontal="left" vertical="center" wrapText="1"/>
      <protection/>
    </xf>
    <xf numFmtId="0" fontId="3" fillId="34" borderId="23" xfId="53" applyFont="1" applyFill="1" applyBorder="1" applyAlignment="1" applyProtection="1">
      <alignment horizontal="left" vertical="center" wrapText="1"/>
      <protection/>
    </xf>
    <xf numFmtId="0" fontId="10" fillId="34" borderId="46" xfId="53" applyFont="1" applyFill="1" applyBorder="1" applyAlignment="1" applyProtection="1">
      <alignment horizontal="center" vertical="center" wrapText="1"/>
      <protection/>
    </xf>
    <xf numFmtId="0" fontId="10" fillId="34" borderId="82" xfId="53" applyFont="1" applyFill="1" applyBorder="1" applyAlignment="1" applyProtection="1">
      <alignment horizontal="center" vertical="center" wrapText="1"/>
      <protection/>
    </xf>
    <xf numFmtId="0" fontId="3" fillId="34" borderId="58" xfId="53" applyFont="1" applyFill="1" applyBorder="1" applyAlignment="1" applyProtection="1">
      <alignment horizontal="center" vertical="center" wrapText="1"/>
      <protection/>
    </xf>
    <xf numFmtId="0" fontId="3" fillId="34" borderId="83" xfId="53" applyFont="1" applyFill="1" applyBorder="1" applyAlignment="1" applyProtection="1">
      <alignment horizontal="center" vertical="center" wrapText="1"/>
      <protection/>
    </xf>
    <xf numFmtId="0" fontId="10" fillId="34" borderId="35" xfId="53" applyFont="1" applyFill="1" applyBorder="1" applyAlignment="1" applyProtection="1">
      <alignment horizontal="center" vertical="center" wrapText="1"/>
      <protection/>
    </xf>
    <xf numFmtId="0" fontId="10" fillId="34" borderId="36" xfId="53" applyFont="1" applyFill="1" applyBorder="1" applyAlignment="1" applyProtection="1">
      <alignment horizontal="center" vertical="center" wrapText="1"/>
      <protection/>
    </xf>
    <xf numFmtId="4" fontId="3" fillId="0" borderId="52" xfId="53" applyNumberFormat="1" applyFont="1" applyFill="1" applyBorder="1" applyAlignment="1" applyProtection="1">
      <alignment horizontal="center"/>
      <protection/>
    </xf>
    <xf numFmtId="0" fontId="25" fillId="0" borderId="52" xfId="0" applyFont="1" applyFill="1" applyBorder="1" applyAlignment="1" applyProtection="1">
      <alignment/>
      <protection/>
    </xf>
    <xf numFmtId="4" fontId="3" fillId="30" borderId="0" xfId="53" applyNumberFormat="1" applyFont="1" applyFill="1" applyBorder="1" applyAlignment="1" applyProtection="1">
      <alignment horizontal="center"/>
      <protection locked="0"/>
    </xf>
    <xf numFmtId="0" fontId="25" fillId="30" borderId="0" xfId="0" applyFont="1" applyFill="1" applyBorder="1" applyAlignment="1" applyProtection="1">
      <alignment/>
      <protection locked="0"/>
    </xf>
    <xf numFmtId="0" fontId="3" fillId="0" borderId="0" xfId="53" applyFont="1" applyBorder="1" applyAlignment="1" applyProtection="1">
      <alignment horizontal="right" vertical="center"/>
      <protection/>
    </xf>
    <xf numFmtId="164" fontId="7" fillId="30" borderId="17" xfId="53" applyNumberFormat="1" applyFont="1" applyFill="1" applyBorder="1" applyAlignment="1" applyProtection="1">
      <alignment horizontal="center" vertical="center"/>
      <protection/>
    </xf>
    <xf numFmtId="164" fontId="7" fillId="30" borderId="18" xfId="53" applyNumberFormat="1" applyFont="1" applyFill="1" applyBorder="1" applyAlignment="1" applyProtection="1">
      <alignment horizontal="center" vertical="center"/>
      <protection/>
    </xf>
    <xf numFmtId="4" fontId="8" fillId="0" borderId="64" xfId="53" applyNumberFormat="1" applyFont="1" applyBorder="1" applyAlignment="1" applyProtection="1">
      <alignment horizontal="center"/>
      <protection/>
    </xf>
    <xf numFmtId="4" fontId="8" fillId="0" borderId="84" xfId="53" applyNumberFormat="1" applyFont="1" applyBorder="1" applyAlignment="1" applyProtection="1">
      <alignment horizontal="center"/>
      <protection/>
    </xf>
    <xf numFmtId="0" fontId="3" fillId="34" borderId="83" xfId="53" applyFont="1" applyFill="1" applyBorder="1" applyAlignment="1" applyProtection="1">
      <alignment horizontal="center" vertical="center"/>
      <protection/>
    </xf>
    <xf numFmtId="0" fontId="3" fillId="30" borderId="58" xfId="53" applyFont="1" applyFill="1" applyBorder="1" applyAlignment="1" applyProtection="1">
      <alignment horizontal="left" vertical="top" wrapText="1"/>
      <protection locked="0"/>
    </xf>
    <xf numFmtId="0" fontId="3" fillId="30" borderId="83" xfId="53" applyFont="1" applyFill="1" applyBorder="1" applyAlignment="1" applyProtection="1">
      <alignment horizontal="left" vertical="top" wrapText="1"/>
      <protection locked="0"/>
    </xf>
    <xf numFmtId="0" fontId="3" fillId="34" borderId="53" xfId="53" applyFont="1" applyFill="1" applyBorder="1" applyAlignment="1" applyProtection="1">
      <alignment horizontal="center" vertical="center" wrapText="1"/>
      <protection/>
    </xf>
    <xf numFmtId="0" fontId="10" fillId="34" borderId="34" xfId="53" applyFont="1" applyFill="1" applyBorder="1" applyAlignment="1" applyProtection="1">
      <alignment horizontal="center" vertical="center" wrapText="1"/>
      <protection/>
    </xf>
    <xf numFmtId="0" fontId="3" fillId="34" borderId="85" xfId="53" applyFont="1" applyFill="1" applyBorder="1" applyAlignment="1" applyProtection="1">
      <alignment horizontal="left"/>
      <protection/>
    </xf>
    <xf numFmtId="0" fontId="3" fillId="34" borderId="77" xfId="53" applyFont="1" applyFill="1" applyBorder="1" applyAlignment="1" applyProtection="1">
      <alignment horizontal="left"/>
      <protection/>
    </xf>
    <xf numFmtId="4" fontId="8" fillId="33" borderId="86" xfId="53" applyNumberFormat="1" applyFont="1" applyFill="1" applyBorder="1" applyAlignment="1" applyProtection="1">
      <alignment horizontal="center"/>
      <protection/>
    </xf>
    <xf numFmtId="4" fontId="8" fillId="33" borderId="87" xfId="53" applyNumberFormat="1" applyFont="1" applyFill="1" applyBorder="1" applyAlignment="1" applyProtection="1">
      <alignment horizontal="center"/>
      <protection/>
    </xf>
    <xf numFmtId="0" fontId="4" fillId="34" borderId="11" xfId="53" applyFont="1" applyFill="1" applyBorder="1" applyAlignment="1" applyProtection="1">
      <alignment horizontal="center" vertical="center" wrapText="1"/>
      <protection/>
    </xf>
    <xf numFmtId="0" fontId="4" fillId="34" borderId="12" xfId="53" applyFont="1" applyFill="1" applyBorder="1" applyAlignment="1" applyProtection="1">
      <alignment horizontal="center" vertical="center" wrapText="1"/>
      <protection/>
    </xf>
    <xf numFmtId="0" fontId="4" fillId="34" borderId="13" xfId="53" applyFont="1" applyFill="1" applyBorder="1" applyAlignment="1" applyProtection="1">
      <alignment horizontal="center" vertical="center" wrapText="1"/>
      <protection/>
    </xf>
    <xf numFmtId="0" fontId="4" fillId="34" borderId="88" xfId="53" applyFont="1" applyFill="1" applyBorder="1" applyAlignment="1" applyProtection="1">
      <alignment horizontal="center" vertical="center" wrapText="1"/>
      <protection/>
    </xf>
    <xf numFmtId="0" fontId="4" fillId="34" borderId="81" xfId="53" applyFont="1" applyFill="1" applyBorder="1" applyAlignment="1" applyProtection="1">
      <alignment horizontal="center" vertical="center" wrapText="1"/>
      <protection/>
    </xf>
    <xf numFmtId="0" fontId="8" fillId="0" borderId="44" xfId="53" applyFont="1" applyBorder="1" applyAlignment="1" applyProtection="1">
      <alignment horizontal="right"/>
      <protection/>
    </xf>
    <xf numFmtId="0" fontId="8" fillId="0" borderId="89" xfId="53" applyFont="1" applyBorder="1" applyAlignment="1" applyProtection="1">
      <alignment horizontal="right"/>
      <protection/>
    </xf>
    <xf numFmtId="0" fontId="8" fillId="0" borderId="86" xfId="53" applyFont="1" applyBorder="1" applyAlignment="1" applyProtection="1">
      <alignment horizontal="right"/>
      <protection/>
    </xf>
    <xf numFmtId="164" fontId="3" fillId="0" borderId="0" xfId="53" applyNumberFormat="1" applyFont="1" applyFill="1" applyBorder="1" applyAlignment="1" applyProtection="1">
      <alignment horizontal="right" vertical="center"/>
      <protection/>
    </xf>
    <xf numFmtId="4" fontId="8" fillId="0" borderId="44" xfId="53" applyNumberFormat="1" applyFont="1" applyBorder="1" applyAlignment="1" applyProtection="1">
      <alignment horizontal="center"/>
      <protection/>
    </xf>
    <xf numFmtId="4" fontId="8" fillId="0" borderId="90" xfId="53" applyNumberFormat="1" applyFont="1" applyBorder="1" applyAlignment="1" applyProtection="1">
      <alignment horizontal="center"/>
      <protection/>
    </xf>
    <xf numFmtId="0" fontId="3" fillId="0" borderId="58" xfId="53" applyFont="1" applyFill="1" applyBorder="1" applyAlignment="1" applyProtection="1">
      <alignment horizontal="left" vertical="top" wrapText="1"/>
      <protection/>
    </xf>
    <xf numFmtId="0" fontId="3" fillId="0" borderId="83" xfId="53" applyFont="1" applyFill="1" applyBorder="1" applyAlignment="1" applyProtection="1">
      <alignment horizontal="left" vertical="top" wrapText="1"/>
      <protection/>
    </xf>
    <xf numFmtId="0" fontId="12" fillId="34" borderId="11" xfId="53" applyFont="1" applyFill="1" applyBorder="1" applyAlignment="1" applyProtection="1">
      <alignment horizontal="center" vertical="center"/>
      <protection/>
    </xf>
    <xf numFmtId="0" fontId="12" fillId="34" borderId="12" xfId="53" applyFont="1" applyFill="1" applyBorder="1" applyAlignment="1" applyProtection="1">
      <alignment horizontal="center" vertical="center"/>
      <protection/>
    </xf>
    <xf numFmtId="0" fontId="12" fillId="34" borderId="13" xfId="53" applyFont="1" applyFill="1" applyBorder="1" applyAlignment="1" applyProtection="1">
      <alignment horizontal="center" vertical="center"/>
      <protection/>
    </xf>
    <xf numFmtId="169" fontId="3" fillId="0" borderId="46" xfId="53" applyNumberFormat="1" applyFont="1" applyBorder="1" applyAlignment="1" applyProtection="1">
      <alignment horizontal="right"/>
      <protection/>
    </xf>
    <xf numFmtId="169" fontId="0" fillId="0" borderId="35" xfId="0" applyNumberFormat="1" applyFont="1" applyBorder="1" applyAlignment="1" applyProtection="1">
      <alignment horizontal="right"/>
      <protection/>
    </xf>
    <xf numFmtId="169" fontId="0" fillId="0" borderId="36" xfId="0" applyNumberFormat="1" applyFont="1" applyBorder="1" applyAlignment="1" applyProtection="1">
      <alignment horizontal="right"/>
      <protection/>
    </xf>
    <xf numFmtId="164" fontId="7" fillId="30" borderId="91" xfId="53" applyNumberFormat="1" applyFont="1" applyFill="1" applyBorder="1" applyAlignment="1" applyProtection="1">
      <alignment horizontal="center" vertical="center"/>
      <protection/>
    </xf>
    <xf numFmtId="0" fontId="7" fillId="34" borderId="88" xfId="53" applyFont="1" applyFill="1" applyBorder="1" applyAlignment="1" applyProtection="1">
      <alignment horizontal="center" vertical="center" wrapText="1"/>
      <protection/>
    </xf>
    <xf numFmtId="0" fontId="7" fillId="34" borderId="12" xfId="53" applyFont="1" applyFill="1" applyBorder="1" applyAlignment="1" applyProtection="1">
      <alignment horizontal="center" vertical="center" wrapText="1"/>
      <protection/>
    </xf>
    <xf numFmtId="0" fontId="7" fillId="34" borderId="13" xfId="53" applyFont="1" applyFill="1" applyBorder="1" applyAlignment="1" applyProtection="1">
      <alignment horizontal="center" vertical="center" wrapText="1"/>
      <protection/>
    </xf>
    <xf numFmtId="0" fontId="7" fillId="34" borderId="28" xfId="53" applyFont="1" applyFill="1" applyBorder="1" applyAlignment="1" applyProtection="1">
      <alignment horizontal="left" vertical="center" wrapText="1"/>
      <protection/>
    </xf>
    <xf numFmtId="0" fontId="7" fillId="34" borderId="29" xfId="53" applyFont="1" applyFill="1" applyBorder="1" applyAlignment="1" applyProtection="1">
      <alignment horizontal="left" vertical="center" wrapText="1"/>
      <protection/>
    </xf>
    <xf numFmtId="0" fontId="7" fillId="34" borderId="19" xfId="53" applyFont="1" applyFill="1" applyBorder="1" applyAlignment="1" applyProtection="1">
      <alignment horizontal="left" vertical="center" wrapText="1"/>
      <protection/>
    </xf>
    <xf numFmtId="0" fontId="7" fillId="34" borderId="20" xfId="53" applyFont="1" applyFill="1" applyBorder="1" applyAlignment="1" applyProtection="1">
      <alignment horizontal="left" vertical="center" wrapText="1"/>
      <protection/>
    </xf>
    <xf numFmtId="0" fontId="7" fillId="34" borderId="16" xfId="53" applyFont="1" applyFill="1" applyBorder="1" applyAlignment="1" applyProtection="1">
      <alignment horizontal="left" vertical="center" wrapText="1"/>
      <protection/>
    </xf>
    <xf numFmtId="0" fontId="7" fillId="34" borderId="17" xfId="53" applyFont="1" applyFill="1" applyBorder="1" applyAlignment="1" applyProtection="1">
      <alignment horizontal="left" vertical="center" wrapText="1"/>
      <protection/>
    </xf>
    <xf numFmtId="0" fontId="25" fillId="30" borderId="61" xfId="0" applyFont="1" applyFill="1" applyBorder="1" applyAlignment="1" applyProtection="1">
      <alignment/>
      <protection locked="0"/>
    </xf>
    <xf numFmtId="0" fontId="7" fillId="0" borderId="92" xfId="53" applyFont="1" applyBorder="1" applyAlignment="1" applyProtection="1">
      <alignment horizontal="center" wrapText="1"/>
      <protection/>
    </xf>
    <xf numFmtId="0" fontId="7" fillId="0" borderId="93" xfId="53" applyFont="1" applyBorder="1" applyAlignment="1" applyProtection="1">
      <alignment horizontal="center" wrapText="1"/>
      <protection/>
    </xf>
    <xf numFmtId="0" fontId="7" fillId="34" borderId="91" xfId="53" applyFont="1" applyFill="1" applyBorder="1" applyAlignment="1" applyProtection="1">
      <alignment horizontal="center" vertical="center" wrapText="1"/>
      <protection/>
    </xf>
    <xf numFmtId="0" fontId="7" fillId="34" borderId="17" xfId="53" applyFont="1" applyFill="1" applyBorder="1" applyAlignment="1" applyProtection="1">
      <alignment horizontal="center" vertical="center" wrapText="1"/>
      <protection/>
    </xf>
    <xf numFmtId="0" fontId="7" fillId="34" borderId="18" xfId="53" applyFont="1" applyFill="1" applyBorder="1" applyAlignment="1" applyProtection="1">
      <alignment horizontal="center" vertical="center" wrapText="1"/>
      <protection/>
    </xf>
    <xf numFmtId="0" fontId="4" fillId="34" borderId="56" xfId="53" applyFont="1" applyFill="1" applyBorder="1" applyAlignment="1" applyProtection="1">
      <alignment horizontal="center" vertical="center" wrapText="1"/>
      <protection/>
    </xf>
    <xf numFmtId="0" fontId="4" fillId="34" borderId="25" xfId="53" applyFont="1" applyFill="1" applyBorder="1" applyAlignment="1" applyProtection="1">
      <alignment horizontal="center" vertical="center" wrapText="1"/>
      <protection/>
    </xf>
    <xf numFmtId="0" fontId="4" fillId="34" borderId="26" xfId="53" applyFont="1" applyFill="1" applyBorder="1" applyAlignment="1" applyProtection="1">
      <alignment horizontal="center" vertical="center" wrapText="1"/>
      <protection/>
    </xf>
    <xf numFmtId="0" fontId="4" fillId="34" borderId="16" xfId="53" applyFont="1" applyFill="1" applyBorder="1" applyAlignment="1" applyProtection="1">
      <alignment horizontal="center" vertical="center" wrapText="1"/>
      <protection/>
    </xf>
    <xf numFmtId="0" fontId="4" fillId="34" borderId="17" xfId="53" applyFont="1" applyFill="1" applyBorder="1" applyAlignment="1" applyProtection="1">
      <alignment horizontal="center" vertical="center" wrapText="1"/>
      <protection/>
    </xf>
    <xf numFmtId="0" fontId="4" fillId="34" borderId="18" xfId="53" applyFont="1" applyFill="1" applyBorder="1" applyAlignment="1" applyProtection="1">
      <alignment horizontal="center" vertical="center" wrapText="1"/>
      <protection/>
    </xf>
    <xf numFmtId="0" fontId="3" fillId="0" borderId="67" xfId="53" applyFont="1" applyFill="1" applyBorder="1" applyAlignment="1" applyProtection="1">
      <alignment horizontal="left"/>
      <protection/>
    </xf>
    <xf numFmtId="0" fontId="3" fillId="0" borderId="52" xfId="53" applyFont="1" applyFill="1" applyBorder="1" applyAlignment="1" applyProtection="1">
      <alignment horizontal="left"/>
      <protection/>
    </xf>
    <xf numFmtId="0" fontId="3" fillId="0" borderId="74" xfId="53" applyFont="1" applyFill="1" applyBorder="1" applyAlignment="1" applyProtection="1">
      <alignment horizontal="left"/>
      <protection/>
    </xf>
    <xf numFmtId="164" fontId="7" fillId="30" borderId="10" xfId="53" applyNumberFormat="1" applyFont="1" applyFill="1" applyBorder="1" applyAlignment="1" applyProtection="1">
      <alignment horizontal="center" vertical="center"/>
      <protection/>
    </xf>
    <xf numFmtId="164" fontId="7" fillId="30" borderId="15" xfId="53" applyNumberFormat="1" applyFont="1" applyFill="1" applyBorder="1" applyAlignment="1" applyProtection="1">
      <alignment horizontal="center" vertical="center"/>
      <protection/>
    </xf>
    <xf numFmtId="0" fontId="7" fillId="34" borderId="11" xfId="53" applyFont="1" applyFill="1" applyBorder="1" applyAlignment="1" applyProtection="1">
      <alignment horizontal="center" vertical="center" wrapText="1"/>
      <protection/>
    </xf>
    <xf numFmtId="164" fontId="7" fillId="30" borderId="69" xfId="53" applyNumberFormat="1" applyFont="1" applyFill="1" applyBorder="1" applyAlignment="1" applyProtection="1">
      <alignment horizontal="center" vertical="center"/>
      <protection/>
    </xf>
    <xf numFmtId="164" fontId="7" fillId="30" borderId="20" xfId="53" applyNumberFormat="1" applyFont="1" applyFill="1" applyBorder="1" applyAlignment="1" applyProtection="1">
      <alignment horizontal="center" vertical="center"/>
      <protection/>
    </xf>
    <xf numFmtId="164" fontId="7" fillId="30" borderId="27" xfId="53" applyNumberFormat="1" applyFont="1" applyFill="1" applyBorder="1" applyAlignment="1" applyProtection="1">
      <alignment horizontal="center" vertical="center"/>
      <protection/>
    </xf>
    <xf numFmtId="0" fontId="7" fillId="34" borderId="24" xfId="53" applyFont="1" applyFill="1" applyBorder="1" applyAlignment="1" applyProtection="1">
      <alignment horizontal="center" vertical="center" wrapText="1"/>
      <protection/>
    </xf>
    <xf numFmtId="0" fontId="7" fillId="34" borderId="25" xfId="53" applyFont="1" applyFill="1" applyBorder="1" applyAlignment="1" applyProtection="1">
      <alignment horizontal="center" vertical="center" wrapText="1"/>
      <protection/>
    </xf>
    <xf numFmtId="0" fontId="7" fillId="34" borderId="26" xfId="53" applyFont="1" applyFill="1" applyBorder="1" applyAlignment="1" applyProtection="1">
      <alignment horizontal="center" vertical="center" wrapText="1"/>
      <protection/>
    </xf>
    <xf numFmtId="164" fontId="7" fillId="30" borderId="14" xfId="53" applyNumberFormat="1" applyFont="1" applyFill="1" applyBorder="1" applyAlignment="1" applyProtection="1">
      <alignment horizontal="center" vertical="center"/>
      <protection/>
    </xf>
    <xf numFmtId="164" fontId="13" fillId="0" borderId="0" xfId="53" applyNumberFormat="1" applyFont="1" applyFill="1" applyBorder="1" applyAlignment="1" applyProtection="1">
      <alignment horizontal="center" vertical="center"/>
      <protection/>
    </xf>
    <xf numFmtId="1" fontId="84" fillId="0" borderId="14" xfId="53" applyNumberFormat="1" applyFont="1" applyFill="1" applyBorder="1" applyAlignment="1" applyProtection="1">
      <alignment horizontal="center" vertical="center" wrapText="1"/>
      <protection/>
    </xf>
    <xf numFmtId="1" fontId="84" fillId="0" borderId="10" xfId="53" applyNumberFormat="1" applyFont="1" applyFill="1" applyBorder="1" applyAlignment="1" applyProtection="1">
      <alignment horizontal="center" vertical="center" wrapText="1"/>
      <protection/>
    </xf>
    <xf numFmtId="1" fontId="84" fillId="0" borderId="15" xfId="53" applyNumberFormat="1" applyFont="1" applyFill="1" applyBorder="1" applyAlignment="1" applyProtection="1">
      <alignment horizontal="center" vertical="center" wrapText="1"/>
      <protection/>
    </xf>
    <xf numFmtId="164" fontId="3" fillId="0" borderId="38" xfId="53" applyNumberFormat="1" applyFont="1" applyFill="1" applyBorder="1" applyAlignment="1" applyProtection="1">
      <alignment horizontal="right" vertical="center"/>
      <protection/>
    </xf>
    <xf numFmtId="165" fontId="85" fillId="0" borderId="0" xfId="53" applyNumberFormat="1" applyFont="1" applyFill="1" applyBorder="1" applyAlignment="1" applyProtection="1">
      <alignment horizontal="center" vertical="center"/>
      <protection/>
    </xf>
    <xf numFmtId="164" fontId="85" fillId="0" borderId="0" xfId="53" applyNumberFormat="1" applyFont="1" applyFill="1" applyBorder="1" applyAlignment="1" applyProtection="1">
      <alignment horizontal="center" vertical="center"/>
      <protection/>
    </xf>
    <xf numFmtId="1" fontId="84" fillId="0" borderId="16" xfId="53" applyNumberFormat="1" applyFont="1" applyFill="1" applyBorder="1" applyAlignment="1" applyProtection="1">
      <alignment horizontal="center" vertical="center" wrapText="1"/>
      <protection/>
    </xf>
    <xf numFmtId="1" fontId="84" fillId="0" borderId="17" xfId="53" applyNumberFormat="1" applyFont="1" applyFill="1" applyBorder="1" applyAlignment="1" applyProtection="1">
      <alignment horizontal="center" vertical="center" wrapText="1"/>
      <protection/>
    </xf>
    <xf numFmtId="1" fontId="84" fillId="0" borderId="18" xfId="53" applyNumberFormat="1" applyFont="1" applyFill="1" applyBorder="1" applyAlignment="1" applyProtection="1">
      <alignment horizontal="center" vertical="center" wrapText="1"/>
      <protection/>
    </xf>
    <xf numFmtId="164" fontId="2" fillId="34" borderId="17" xfId="54" applyNumberFormat="1" applyFont="1" applyFill="1" applyBorder="1" applyAlignment="1" applyProtection="1">
      <alignment horizontal="center" vertical="center"/>
      <protection/>
    </xf>
    <xf numFmtId="164" fontId="2" fillId="34" borderId="18" xfId="54" applyNumberFormat="1" applyFont="1" applyFill="1" applyBorder="1" applyAlignment="1" applyProtection="1">
      <alignment horizontal="center" vertical="center"/>
      <protection/>
    </xf>
    <xf numFmtId="0" fontId="4" fillId="34" borderId="28" xfId="53" applyFont="1" applyFill="1" applyBorder="1" applyAlignment="1" applyProtection="1">
      <alignment horizontal="center" vertical="center" wrapText="1"/>
      <protection/>
    </xf>
    <xf numFmtId="0" fontId="4" fillId="34" borderId="42" xfId="53" applyFont="1" applyFill="1" applyBorder="1" applyAlignment="1" applyProtection="1">
      <alignment horizontal="center" vertical="center" wrapText="1"/>
      <protection/>
    </xf>
    <xf numFmtId="0" fontId="4" fillId="34" borderId="11" xfId="53" applyFont="1" applyFill="1" applyBorder="1" applyAlignment="1" applyProtection="1">
      <alignment horizontal="center" vertical="center"/>
      <protection/>
    </xf>
    <xf numFmtId="0" fontId="4" fillId="34" borderId="12" xfId="53" applyFont="1" applyFill="1" applyBorder="1" applyAlignment="1" applyProtection="1">
      <alignment horizontal="center" vertical="center"/>
      <protection/>
    </xf>
    <xf numFmtId="0" fontId="4" fillId="34" borderId="13" xfId="53" applyFont="1" applyFill="1" applyBorder="1" applyAlignment="1" applyProtection="1">
      <alignment horizontal="center" vertical="center"/>
      <protection/>
    </xf>
    <xf numFmtId="164" fontId="2" fillId="34" borderId="16" xfId="54" applyNumberFormat="1" applyFont="1" applyFill="1" applyBorder="1" applyAlignment="1" applyProtection="1">
      <alignment horizontal="center" vertical="center"/>
      <protection/>
    </xf>
    <xf numFmtId="0" fontId="3" fillId="34" borderId="11" xfId="53" applyFont="1" applyFill="1" applyBorder="1" applyAlignment="1" applyProtection="1">
      <alignment horizontal="center" vertical="center"/>
      <protection/>
    </xf>
    <xf numFmtId="0" fontId="3" fillId="34" borderId="12" xfId="53" applyFont="1" applyFill="1" applyBorder="1" applyAlignment="1" applyProtection="1">
      <alignment horizontal="center" vertical="center"/>
      <protection/>
    </xf>
    <xf numFmtId="0" fontId="3" fillId="34" borderId="13" xfId="53" applyFont="1" applyFill="1" applyBorder="1" applyAlignment="1" applyProtection="1">
      <alignment horizontal="center" vertical="center"/>
      <protection/>
    </xf>
    <xf numFmtId="0" fontId="3" fillId="34" borderId="94" xfId="53" applyFont="1" applyFill="1" applyBorder="1" applyAlignment="1" applyProtection="1">
      <alignment horizontal="center" vertical="center"/>
      <protection/>
    </xf>
    <xf numFmtId="0" fontId="3" fillId="34" borderId="95" xfId="53" applyFont="1" applyFill="1" applyBorder="1" applyAlignment="1" applyProtection="1">
      <alignment horizontal="center" vertical="center"/>
      <protection/>
    </xf>
    <xf numFmtId="0" fontId="3" fillId="34" borderId="96" xfId="53" applyFont="1" applyFill="1" applyBorder="1" applyAlignment="1" applyProtection="1">
      <alignment horizontal="center" vertical="center"/>
      <protection/>
    </xf>
    <xf numFmtId="1" fontId="3" fillId="0" borderId="37" xfId="53" applyNumberFormat="1" applyFont="1" applyFill="1" applyBorder="1" applyAlignment="1" applyProtection="1">
      <alignment horizontal="right" vertical="center"/>
      <protection/>
    </xf>
    <xf numFmtId="1" fontId="3" fillId="0" borderId="0" xfId="53" applyNumberFormat="1" applyFont="1" applyFill="1" applyBorder="1" applyAlignment="1" applyProtection="1">
      <alignment horizontal="right" vertical="center"/>
      <protection/>
    </xf>
    <xf numFmtId="2" fontId="3" fillId="0" borderId="0" xfId="53" applyNumberFormat="1" applyFont="1" applyFill="1" applyBorder="1" applyAlignment="1" applyProtection="1">
      <alignment horizontal="right" vertical="center"/>
      <protection/>
    </xf>
    <xf numFmtId="0" fontId="3" fillId="0" borderId="0" xfId="53" applyFont="1" applyBorder="1" applyAlignment="1" applyProtection="1">
      <alignment horizontal="left" vertical="center"/>
      <protection/>
    </xf>
    <xf numFmtId="0" fontId="3" fillId="0" borderId="38" xfId="53" applyFont="1" applyBorder="1" applyAlignment="1" applyProtection="1">
      <alignment horizontal="left" vertical="center"/>
      <protection/>
    </xf>
    <xf numFmtId="1" fontId="84" fillId="0" borderId="0" xfId="53" applyNumberFormat="1" applyFont="1" applyFill="1" applyBorder="1" applyAlignment="1" applyProtection="1">
      <alignment horizontal="center" vertical="center" wrapText="1"/>
      <protection/>
    </xf>
    <xf numFmtId="0" fontId="4" fillId="0" borderId="97" xfId="53" applyFont="1" applyBorder="1" applyAlignment="1" applyProtection="1">
      <alignment horizontal="center"/>
      <protection/>
    </xf>
    <xf numFmtId="0" fontId="4" fillId="0" borderId="33" xfId="53" applyFont="1" applyBorder="1" applyAlignment="1" applyProtection="1">
      <alignment horizontal="center"/>
      <protection/>
    </xf>
    <xf numFmtId="165" fontId="4" fillId="0" borderId="21" xfId="53" applyNumberFormat="1" applyFont="1" applyBorder="1" applyAlignment="1" applyProtection="1">
      <alignment horizontal="center"/>
      <protection/>
    </xf>
    <xf numFmtId="165" fontId="4" fillId="0" borderId="69" xfId="53" applyNumberFormat="1" applyFont="1" applyBorder="1" applyAlignment="1" applyProtection="1">
      <alignment horizontal="center"/>
      <protection/>
    </xf>
    <xf numFmtId="10" fontId="83" fillId="0" borderId="0" xfId="53" applyNumberFormat="1" applyFont="1" applyBorder="1" applyAlignment="1" applyProtection="1">
      <alignment horizontal="center" vertical="center"/>
      <protection/>
    </xf>
    <xf numFmtId="1" fontId="4" fillId="0" borderId="33" xfId="53" applyNumberFormat="1" applyFont="1" applyBorder="1" applyAlignment="1" applyProtection="1">
      <alignment horizontal="center"/>
      <protection/>
    </xf>
    <xf numFmtId="0" fontId="3" fillId="33" borderId="0" xfId="53" applyFont="1" applyFill="1" applyBorder="1" applyAlignment="1" applyProtection="1">
      <alignment horizontal="left" vertical="center" wrapText="1"/>
      <protection/>
    </xf>
    <xf numFmtId="1" fontId="15" fillId="0" borderId="37" xfId="53" applyNumberFormat="1" applyFont="1" applyFill="1" applyBorder="1" applyAlignment="1" applyProtection="1">
      <alignment horizontal="right" vertical="center"/>
      <protection/>
    </xf>
    <xf numFmtId="1" fontId="15" fillId="0" borderId="0" xfId="53" applyNumberFormat="1" applyFont="1" applyFill="1" applyBorder="1" applyAlignment="1" applyProtection="1">
      <alignment horizontal="right" vertical="center"/>
      <protection/>
    </xf>
    <xf numFmtId="1" fontId="3" fillId="30" borderId="98" xfId="53" applyNumberFormat="1" applyFont="1" applyFill="1" applyBorder="1" applyAlignment="1" applyProtection="1">
      <alignment horizontal="center"/>
      <protection locked="0"/>
    </xf>
    <xf numFmtId="1" fontId="3" fillId="30" borderId="99" xfId="53" applyNumberFormat="1" applyFont="1" applyFill="1" applyBorder="1" applyAlignment="1" applyProtection="1">
      <alignment horizontal="center"/>
      <protection locked="0"/>
    </xf>
    <xf numFmtId="1" fontId="3" fillId="30" borderId="100" xfId="53" applyNumberFormat="1" applyFont="1" applyFill="1" applyBorder="1" applyAlignment="1" applyProtection="1">
      <alignment horizontal="center"/>
      <protection locked="0"/>
    </xf>
    <xf numFmtId="165" fontId="3" fillId="0" borderId="0" xfId="53" applyNumberFormat="1" applyFont="1" applyFill="1" applyBorder="1" applyAlignment="1" applyProtection="1">
      <alignment horizontal="right" vertical="center"/>
      <protection/>
    </xf>
    <xf numFmtId="164" fontId="86" fillId="0" borderId="0" xfId="53" applyNumberFormat="1" applyFont="1" applyFill="1" applyBorder="1" applyAlignment="1" applyProtection="1">
      <alignment horizontal="center" vertical="center"/>
      <protection/>
    </xf>
    <xf numFmtId="164" fontId="13" fillId="0" borderId="0" xfId="53" applyNumberFormat="1" applyFont="1" applyBorder="1" applyAlignment="1" applyProtection="1">
      <alignment horizontal="center" vertical="center"/>
      <protection/>
    </xf>
    <xf numFmtId="168" fontId="83" fillId="0" borderId="0" xfId="53" applyNumberFormat="1" applyFont="1" applyBorder="1" applyAlignment="1" applyProtection="1">
      <alignment horizontal="center" vertical="center"/>
      <protection/>
    </xf>
    <xf numFmtId="164" fontId="3" fillId="0" borderId="0" xfId="53" applyNumberFormat="1" applyFont="1" applyFill="1" applyBorder="1" applyAlignment="1" applyProtection="1">
      <alignment horizontal="center" vertical="center"/>
      <protection/>
    </xf>
    <xf numFmtId="0" fontId="8" fillId="34" borderId="16" xfId="53" applyFont="1" applyFill="1" applyBorder="1" applyAlignment="1" applyProtection="1">
      <alignment horizontal="left" vertical="center" wrapText="1"/>
      <protection/>
    </xf>
    <xf numFmtId="0" fontId="8" fillId="34" borderId="17" xfId="53" applyFont="1" applyFill="1" applyBorder="1" applyAlignment="1" applyProtection="1">
      <alignment horizontal="left" vertical="center" wrapText="1"/>
      <protection/>
    </xf>
    <xf numFmtId="0" fontId="8" fillId="34" borderId="23" xfId="53" applyFont="1" applyFill="1" applyBorder="1" applyAlignment="1" applyProtection="1">
      <alignment horizontal="left" vertical="center" wrapText="1"/>
      <protection/>
    </xf>
    <xf numFmtId="2" fontId="72" fillId="34" borderId="66" xfId="47" applyNumberFormat="1" applyFill="1" applyBorder="1" applyAlignment="1" applyProtection="1">
      <alignment horizontal="center"/>
      <protection/>
    </xf>
    <xf numFmtId="2" fontId="72" fillId="34" borderId="76" xfId="47" applyNumberFormat="1" applyFill="1" applyBorder="1" applyAlignment="1" applyProtection="1">
      <alignment horizontal="center"/>
      <protection/>
    </xf>
    <xf numFmtId="1" fontId="84" fillId="0" borderId="19" xfId="53" applyNumberFormat="1" applyFont="1" applyFill="1" applyBorder="1" applyAlignment="1" applyProtection="1">
      <alignment horizontal="center" vertical="center" wrapText="1"/>
      <protection/>
    </xf>
    <xf numFmtId="1" fontId="84" fillId="0" borderId="20" xfId="53" applyNumberFormat="1" applyFont="1" applyFill="1" applyBorder="1" applyAlignment="1" applyProtection="1">
      <alignment horizontal="center" vertical="center" wrapText="1"/>
      <protection/>
    </xf>
    <xf numFmtId="1" fontId="84" fillId="0" borderId="27" xfId="53" applyNumberFormat="1" applyFont="1" applyFill="1" applyBorder="1" applyAlignment="1" applyProtection="1">
      <alignment horizontal="center" vertical="center" wrapText="1"/>
      <protection/>
    </xf>
    <xf numFmtId="0" fontId="3" fillId="30" borderId="99" xfId="53" applyFont="1" applyFill="1" applyBorder="1" applyAlignment="1" applyProtection="1">
      <alignment horizontal="center" vertical="top" wrapText="1"/>
      <protection locked="0"/>
    </xf>
    <xf numFmtId="0" fontId="3" fillId="30" borderId="101" xfId="53" applyFont="1" applyFill="1" applyBorder="1" applyAlignment="1" applyProtection="1">
      <alignment horizontal="center" vertical="top" wrapText="1"/>
      <protection locked="0"/>
    </xf>
    <xf numFmtId="0" fontId="3" fillId="0" borderId="99" xfId="53" applyFont="1" applyFill="1" applyBorder="1" applyAlignment="1" applyProtection="1">
      <alignment horizontal="center" vertical="top" wrapText="1"/>
      <protection/>
    </xf>
    <xf numFmtId="0" fontId="3" fillId="0" borderId="101" xfId="53" applyFont="1" applyFill="1" applyBorder="1" applyAlignment="1" applyProtection="1">
      <alignment horizontal="center" vertical="top" wrapText="1"/>
      <protection/>
    </xf>
    <xf numFmtId="0" fontId="3" fillId="0" borderId="34" xfId="53" applyFont="1" applyBorder="1" applyAlignment="1" applyProtection="1">
      <alignment horizontal="right"/>
      <protection/>
    </xf>
    <xf numFmtId="0" fontId="3" fillId="0" borderId="35" xfId="53" applyFont="1" applyBorder="1" applyAlignment="1" applyProtection="1">
      <alignment horizontal="right"/>
      <protection/>
    </xf>
    <xf numFmtId="0" fontId="3" fillId="33" borderId="0" xfId="53" applyFont="1" applyFill="1" applyBorder="1" applyAlignment="1" applyProtection="1">
      <alignment horizontal="left" vertical="center"/>
      <protection/>
    </xf>
    <xf numFmtId="0" fontId="3" fillId="34" borderId="97" xfId="53" applyFont="1" applyFill="1" applyBorder="1" applyAlignment="1" applyProtection="1">
      <alignment horizontal="left"/>
      <protection/>
    </xf>
    <xf numFmtId="0" fontId="3" fillId="34" borderId="33" xfId="53" applyFont="1" applyFill="1" applyBorder="1" applyAlignment="1" applyProtection="1">
      <alignment horizontal="left"/>
      <protection/>
    </xf>
    <xf numFmtId="0" fontId="3" fillId="34" borderId="69" xfId="53" applyFont="1" applyFill="1" applyBorder="1" applyAlignment="1" applyProtection="1">
      <alignment horizontal="left"/>
      <protection/>
    </xf>
    <xf numFmtId="4" fontId="3" fillId="30" borderId="33" xfId="53" applyNumberFormat="1" applyFont="1" applyFill="1" applyBorder="1" applyAlignment="1" applyProtection="1">
      <alignment horizontal="center"/>
      <protection locked="0"/>
    </xf>
    <xf numFmtId="0" fontId="25" fillId="30" borderId="33" xfId="0" applyFont="1" applyFill="1" applyBorder="1" applyAlignment="1" applyProtection="1">
      <alignment/>
      <protection locked="0"/>
    </xf>
    <xf numFmtId="0" fontId="25" fillId="30" borderId="69" xfId="0" applyFont="1" applyFill="1" applyBorder="1" applyAlignment="1" applyProtection="1">
      <alignment/>
      <protection locked="0"/>
    </xf>
    <xf numFmtId="169" fontId="3" fillId="0" borderId="33" xfId="53" applyNumberFormat="1" applyFont="1" applyBorder="1" applyAlignment="1" applyProtection="1">
      <alignment horizontal="right"/>
      <protection/>
    </xf>
    <xf numFmtId="169" fontId="25" fillId="0" borderId="33" xfId="0" applyNumberFormat="1" applyFont="1" applyBorder="1" applyAlignment="1" applyProtection="1">
      <alignment horizontal="right"/>
      <protection/>
    </xf>
    <xf numFmtId="169" fontId="25" fillId="0" borderId="68" xfId="0" applyNumberFormat="1" applyFont="1" applyBorder="1" applyAlignment="1" applyProtection="1">
      <alignment horizontal="right"/>
      <protection/>
    </xf>
    <xf numFmtId="2" fontId="3" fillId="30" borderId="102" xfId="53" applyNumberFormat="1" applyFont="1" applyFill="1" applyBorder="1" applyAlignment="1" applyProtection="1">
      <alignment horizontal="center"/>
      <protection locked="0"/>
    </xf>
    <xf numFmtId="2" fontId="3" fillId="30" borderId="103" xfId="53" applyNumberFormat="1" applyFont="1" applyFill="1" applyBorder="1" applyAlignment="1" applyProtection="1">
      <alignment horizontal="center"/>
      <protection locked="0"/>
    </xf>
    <xf numFmtId="0" fontId="25" fillId="0" borderId="74" xfId="0" applyFont="1" applyFill="1" applyBorder="1" applyAlignment="1" applyProtection="1">
      <alignment/>
      <protection/>
    </xf>
    <xf numFmtId="164" fontId="3" fillId="30" borderId="64" xfId="53" applyNumberFormat="1" applyFont="1" applyFill="1" applyBorder="1" applyAlignment="1" applyProtection="1">
      <alignment horizontal="center"/>
      <protection locked="0"/>
    </xf>
    <xf numFmtId="4" fontId="3" fillId="0" borderId="64" xfId="53" applyNumberFormat="1" applyFont="1" applyBorder="1" applyAlignment="1" applyProtection="1">
      <alignment horizontal="center"/>
      <protection/>
    </xf>
    <xf numFmtId="4" fontId="3" fillId="0" borderId="84" xfId="53" applyNumberFormat="1" applyFont="1" applyBorder="1" applyAlignment="1" applyProtection="1">
      <alignment horizontal="center"/>
      <protection/>
    </xf>
    <xf numFmtId="0" fontId="4" fillId="0" borderId="37" xfId="53" applyFont="1" applyBorder="1" applyAlignment="1" applyProtection="1">
      <alignment horizontal="right"/>
      <protection/>
    </xf>
    <xf numFmtId="0" fontId="4" fillId="0" borderId="0" xfId="53" applyFont="1" applyBorder="1" applyAlignment="1" applyProtection="1">
      <alignment horizontal="right"/>
      <protection/>
    </xf>
    <xf numFmtId="0" fontId="4" fillId="0" borderId="38" xfId="53" applyFont="1" applyBorder="1" applyAlignment="1" applyProtection="1">
      <alignment horizontal="right"/>
      <protection/>
    </xf>
    <xf numFmtId="164" fontId="3" fillId="30" borderId="98" xfId="53" applyNumberFormat="1" applyFont="1" applyFill="1" applyBorder="1" applyAlignment="1" applyProtection="1">
      <alignment horizontal="center"/>
      <protection locked="0"/>
    </xf>
    <xf numFmtId="164" fontId="3" fillId="30" borderId="99" xfId="53" applyNumberFormat="1" applyFont="1" applyFill="1" applyBorder="1" applyAlignment="1" applyProtection="1">
      <alignment horizontal="center"/>
      <protection locked="0"/>
    </xf>
    <xf numFmtId="164" fontId="3" fillId="30" borderId="100" xfId="53" applyNumberFormat="1" applyFont="1" applyFill="1" applyBorder="1" applyAlignment="1" applyProtection="1">
      <alignment horizontal="center"/>
      <protection locked="0"/>
    </xf>
    <xf numFmtId="2" fontId="3" fillId="33" borderId="0" xfId="53" applyNumberFormat="1" applyFont="1" applyFill="1" applyBorder="1" applyAlignment="1" applyProtection="1">
      <alignment horizontal="center"/>
      <protection/>
    </xf>
    <xf numFmtId="2" fontId="3" fillId="34" borderId="43" xfId="53" applyNumberFormat="1" applyFont="1" applyFill="1" applyBorder="1" applyAlignment="1" applyProtection="1">
      <alignment horizontal="left"/>
      <protection/>
    </xf>
    <xf numFmtId="2" fontId="3" fillId="34" borderId="44" xfId="53" applyNumberFormat="1" applyFont="1" applyFill="1" applyBorder="1" applyAlignment="1" applyProtection="1">
      <alignment horizontal="left"/>
      <protection/>
    </xf>
    <xf numFmtId="0" fontId="3" fillId="30" borderId="44" xfId="53" applyFont="1" applyFill="1" applyBorder="1" applyAlignment="1" applyProtection="1">
      <alignment horizontal="left" vertical="top" wrapText="1"/>
      <protection locked="0"/>
    </xf>
    <xf numFmtId="0" fontId="3" fillId="30" borderId="90" xfId="53" applyFont="1" applyFill="1" applyBorder="1" applyAlignment="1" applyProtection="1">
      <alignment horizontal="left" vertical="top" wrapText="1"/>
      <protection locked="0"/>
    </xf>
    <xf numFmtId="0" fontId="7" fillId="34" borderId="11" xfId="53" applyFont="1" applyFill="1" applyBorder="1" applyAlignment="1" applyProtection="1">
      <alignment horizontal="left" vertical="center" wrapText="1"/>
      <protection/>
    </xf>
    <xf numFmtId="0" fontId="7" fillId="34" borderId="12" xfId="53" applyFont="1" applyFill="1" applyBorder="1" applyAlignment="1" applyProtection="1">
      <alignment horizontal="left" vertical="center" wrapText="1"/>
      <protection/>
    </xf>
    <xf numFmtId="0" fontId="7" fillId="34" borderId="13" xfId="53" applyFont="1" applyFill="1" applyBorder="1" applyAlignment="1" applyProtection="1">
      <alignment horizontal="left" vertical="center" wrapText="1"/>
      <protection/>
    </xf>
    <xf numFmtId="0" fontId="7" fillId="34" borderId="18" xfId="53" applyFont="1" applyFill="1" applyBorder="1" applyAlignment="1" applyProtection="1">
      <alignment horizontal="left" vertical="center" wrapText="1"/>
      <protection/>
    </xf>
    <xf numFmtId="164" fontId="30" fillId="30" borderId="98" xfId="53" applyNumberFormat="1" applyFont="1" applyFill="1" applyBorder="1" applyAlignment="1" applyProtection="1">
      <alignment horizontal="center" vertical="center" wrapText="1"/>
      <protection locked="0"/>
    </xf>
    <xf numFmtId="164" fontId="30" fillId="30" borderId="99" xfId="53" applyNumberFormat="1" applyFont="1" applyFill="1" applyBorder="1" applyAlignment="1" applyProtection="1">
      <alignment horizontal="center" vertical="center" wrapText="1"/>
      <protection locked="0"/>
    </xf>
    <xf numFmtId="164" fontId="30" fillId="30" borderId="100" xfId="53" applyNumberFormat="1" applyFont="1" applyFill="1" applyBorder="1" applyAlignment="1" applyProtection="1">
      <alignment horizontal="center" vertical="center" wrapText="1"/>
      <protection locked="0"/>
    </xf>
    <xf numFmtId="0" fontId="13" fillId="0" borderId="0" xfId="0" applyFont="1" applyAlignment="1" applyProtection="1">
      <alignment horizontal="left" wrapText="1"/>
      <protection/>
    </xf>
    <xf numFmtId="0" fontId="3" fillId="0" borderId="0" xfId="0" applyFont="1" applyAlignment="1" applyProtection="1">
      <alignment horizontal="left" wrapText="1"/>
      <protection/>
    </xf>
    <xf numFmtId="0" fontId="87" fillId="30" borderId="104" xfId="47" applyFont="1" applyFill="1" applyBorder="1" applyAlignment="1" applyProtection="1">
      <alignment horizontal="center" vertical="center" wrapText="1"/>
      <protection/>
    </xf>
    <xf numFmtId="0" fontId="87" fillId="30" borderId="105" xfId="47" applyFont="1" applyFill="1" applyBorder="1" applyAlignment="1" applyProtection="1">
      <alignment horizontal="center" vertical="center" wrapText="1"/>
      <protection/>
    </xf>
    <xf numFmtId="0" fontId="87" fillId="30" borderId="51" xfId="47" applyFont="1" applyFill="1" applyBorder="1" applyAlignment="1" applyProtection="1">
      <alignment horizontal="center" vertical="center" wrapText="1"/>
      <protection/>
    </xf>
    <xf numFmtId="0" fontId="8"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8"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top" wrapText="1"/>
      <protection/>
    </xf>
    <xf numFmtId="0" fontId="88" fillId="30" borderId="104" xfId="47" applyFont="1" applyFill="1" applyBorder="1" applyAlignment="1" applyProtection="1">
      <alignment horizontal="center" vertical="center" wrapText="1"/>
      <protection/>
    </xf>
    <xf numFmtId="0" fontId="88" fillId="30" borderId="105" xfId="47" applyFont="1" applyFill="1" applyBorder="1" applyAlignment="1" applyProtection="1">
      <alignment horizontal="center" vertical="center" wrapText="1"/>
      <protection/>
    </xf>
    <xf numFmtId="0" fontId="88" fillId="30" borderId="51" xfId="47" applyFont="1" applyFill="1" applyBorder="1" applyAlignment="1" applyProtection="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V2_01-09-07-G)-Wärmeschutz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8">
    <dxf>
      <font>
        <b val="0"/>
        <i/>
        <color indexed="14"/>
      </font>
    </dxf>
    <dxf>
      <font>
        <color theme="0"/>
      </font>
      <fill>
        <patternFill patternType="none">
          <bgColor indexed="65"/>
        </patternFill>
      </fill>
    </dxf>
    <dxf>
      <font>
        <color theme="0"/>
      </font>
      <fill>
        <patternFill patternType="none">
          <bgColor indexed="65"/>
        </patternFill>
      </fill>
    </dxf>
    <dxf>
      <fill>
        <patternFill>
          <bgColor rgb="FFFFFFCC"/>
        </patternFill>
      </fill>
    </dxf>
    <dxf>
      <font>
        <b val="0"/>
        <i/>
        <color indexed="14"/>
      </font>
    </dxf>
    <dxf>
      <font>
        <b val="0"/>
        <i/>
        <color indexed="14"/>
      </font>
    </dxf>
    <dxf>
      <font>
        <b val="0"/>
        <i/>
        <color rgb="FFFF00FF"/>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7025"/>
          <c:w val="0.9745"/>
          <c:h val="0.942"/>
        </c:manualLayout>
      </c:layout>
      <c:barChart>
        <c:barDir val="bar"/>
        <c:grouping val="stacked"/>
        <c:varyColors val="0"/>
        <c:ser>
          <c:idx val="0"/>
          <c:order val="0"/>
          <c:tx>
            <c:strRef>
              <c:f>'U-Wert-Berechnung'!$F$101</c:f>
              <c:strCache>
                <c:ptCount val="1"/>
                <c:pt idx="0">
                  <c:v>U0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Lit>
              <c:ptCount val="1"/>
              <c:pt idx="0">
                <c:v>1</c:v>
              </c:pt>
            </c:numLit>
          </c:cat>
          <c:val>
            <c:numRef>
              <c:f>'U-Wert-Berechnung'!$F$102</c:f>
              <c:numCache/>
            </c:numRef>
          </c:val>
        </c:ser>
        <c:ser>
          <c:idx val="1"/>
          <c:order val="1"/>
          <c:tx>
            <c:strRef>
              <c:f>'U-Wert-Berechnung'!$J$101</c:f>
              <c:strCache>
                <c:ptCount val="1"/>
                <c:pt idx="0">
                  <c:v>DUAnk</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'U-Wert-Berechnung'!$J$102</c:f>
              <c:numCache/>
            </c:numRef>
          </c:val>
        </c:ser>
        <c:ser>
          <c:idx val="2"/>
          <c:order val="2"/>
          <c:tx>
            <c:strRef>
              <c:f>'U-Wert-Berechnung'!$N$101</c:f>
              <c:strCache>
                <c:ptCount val="1"/>
                <c:pt idx="0">
                  <c:v>DUFugen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'U-Wert-Berechnung'!$N$102</c:f>
              <c:numCache/>
            </c:numRef>
          </c:val>
        </c:ser>
        <c:overlap val="100"/>
        <c:axId val="2457976"/>
        <c:axId val="22121785"/>
      </c:barChart>
      <c:catAx>
        <c:axId val="2457976"/>
        <c:scaling>
          <c:orientation val="minMax"/>
        </c:scaling>
        <c:axPos val="l"/>
        <c:delete val="1"/>
        <c:majorTickMark val="out"/>
        <c:minorTickMark val="none"/>
        <c:tickLblPos val="nextTo"/>
        <c:crossAx val="22121785"/>
        <c:crosses val="autoZero"/>
        <c:auto val="1"/>
        <c:lblOffset val="100"/>
        <c:tickLblSkip val="1"/>
        <c:noMultiLvlLbl val="0"/>
      </c:catAx>
      <c:valAx>
        <c:axId val="22121785"/>
        <c:scaling>
          <c:orientation val="minMax"/>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2457976"/>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 Id="rId7" Type="http://schemas.openxmlformats.org/officeDocument/2006/relationships/image" Target="../media/image12.jpeg"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5.emf" /><Relationship Id="rId11" Type="http://schemas.openxmlformats.org/officeDocument/2006/relationships/image" Target="../media/image16.emf" /><Relationship Id="rId12" Type="http://schemas.openxmlformats.org/officeDocument/2006/relationships/image" Target="../media/image17.jpeg" /><Relationship Id="rId13" Type="http://schemas.openxmlformats.org/officeDocument/2006/relationships/image" Target="../media/image1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 Id="rId3" Type="http://schemas.openxmlformats.org/officeDocument/2006/relationships/image" Target="../media/image2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285750</xdr:colOff>
      <xdr:row>0</xdr:row>
      <xdr:rowOff>19050</xdr:rowOff>
    </xdr:from>
    <xdr:to>
      <xdr:col>20</xdr:col>
      <xdr:colOff>295275</xdr:colOff>
      <xdr:row>2</xdr:row>
      <xdr:rowOff>28575</xdr:rowOff>
    </xdr:to>
    <xdr:pic>
      <xdr:nvPicPr>
        <xdr:cNvPr id="1" name="Picture 46" descr="BETON_pos_4c"/>
        <xdr:cNvPicPr preferRelativeResize="1">
          <a:picLocks noChangeAspect="1"/>
        </xdr:cNvPicPr>
      </xdr:nvPicPr>
      <xdr:blipFill>
        <a:blip r:embed="rId1"/>
        <a:stretch>
          <a:fillRect/>
        </a:stretch>
      </xdr:blipFill>
      <xdr:spPr>
        <a:xfrm>
          <a:off x="5591175" y="19050"/>
          <a:ext cx="952500" cy="428625"/>
        </a:xfrm>
        <a:prstGeom prst="rect">
          <a:avLst/>
        </a:prstGeom>
        <a:noFill/>
        <a:ln w="9525" cmpd="sng">
          <a:noFill/>
        </a:ln>
      </xdr:spPr>
    </xdr:pic>
    <xdr:clientData/>
  </xdr:twoCellAnchor>
  <xdr:twoCellAnchor editAs="oneCell">
    <xdr:from>
      <xdr:col>1</xdr:col>
      <xdr:colOff>47625</xdr:colOff>
      <xdr:row>1</xdr:row>
      <xdr:rowOff>9525</xdr:rowOff>
    </xdr:from>
    <xdr:to>
      <xdr:col>2</xdr:col>
      <xdr:colOff>228600</xdr:colOff>
      <xdr:row>2</xdr:row>
      <xdr:rowOff>57150</xdr:rowOff>
    </xdr:to>
    <xdr:pic>
      <xdr:nvPicPr>
        <xdr:cNvPr id="2" name="Grafik 2"/>
        <xdr:cNvPicPr preferRelativeResize="1">
          <a:picLocks noChangeAspect="1"/>
        </xdr:cNvPicPr>
      </xdr:nvPicPr>
      <xdr:blipFill>
        <a:blip r:embed="rId2"/>
        <a:stretch>
          <a:fillRect/>
        </a:stretch>
      </xdr:blipFill>
      <xdr:spPr>
        <a:xfrm>
          <a:off x="171450" y="114300"/>
          <a:ext cx="495300" cy="361950"/>
        </a:xfrm>
        <a:prstGeom prst="rect">
          <a:avLst/>
        </a:prstGeom>
        <a:noFill/>
        <a:ln w="9525" cmpd="sng">
          <a:noFill/>
        </a:ln>
      </xdr:spPr>
    </xdr:pic>
    <xdr:clientData/>
  </xdr:twoCellAnchor>
  <xdr:twoCellAnchor>
    <xdr:from>
      <xdr:col>2</xdr:col>
      <xdr:colOff>238125</xdr:colOff>
      <xdr:row>81</xdr:row>
      <xdr:rowOff>19050</xdr:rowOff>
    </xdr:from>
    <xdr:to>
      <xdr:col>8</xdr:col>
      <xdr:colOff>133350</xdr:colOff>
      <xdr:row>88</xdr:row>
      <xdr:rowOff>9525</xdr:rowOff>
    </xdr:to>
    <xdr:pic>
      <xdr:nvPicPr>
        <xdr:cNvPr id="3" name="Picture 58"/>
        <xdr:cNvPicPr preferRelativeResize="1">
          <a:picLocks noChangeAspect="1"/>
        </xdr:cNvPicPr>
      </xdr:nvPicPr>
      <xdr:blipFill>
        <a:blip r:embed="rId3"/>
        <a:stretch>
          <a:fillRect/>
        </a:stretch>
      </xdr:blipFill>
      <xdr:spPr>
        <a:xfrm>
          <a:off x="676275" y="15278100"/>
          <a:ext cx="1781175" cy="1390650"/>
        </a:xfrm>
        <a:prstGeom prst="rect">
          <a:avLst/>
        </a:prstGeom>
        <a:noFill/>
        <a:ln w="9525" cmpd="sng">
          <a:noFill/>
        </a:ln>
      </xdr:spPr>
    </xdr:pic>
    <xdr:clientData/>
  </xdr:twoCellAnchor>
  <xdr:twoCellAnchor>
    <xdr:from>
      <xdr:col>12</xdr:col>
      <xdr:colOff>257175</xdr:colOff>
      <xdr:row>81</xdr:row>
      <xdr:rowOff>19050</xdr:rowOff>
    </xdr:from>
    <xdr:to>
      <xdr:col>18</xdr:col>
      <xdr:colOff>180975</xdr:colOff>
      <xdr:row>88</xdr:row>
      <xdr:rowOff>9525</xdr:rowOff>
    </xdr:to>
    <xdr:pic>
      <xdr:nvPicPr>
        <xdr:cNvPr id="4" name="Picture 59"/>
        <xdr:cNvPicPr preferRelativeResize="1">
          <a:picLocks noChangeAspect="1"/>
        </xdr:cNvPicPr>
      </xdr:nvPicPr>
      <xdr:blipFill>
        <a:blip r:embed="rId4"/>
        <a:stretch>
          <a:fillRect/>
        </a:stretch>
      </xdr:blipFill>
      <xdr:spPr>
        <a:xfrm>
          <a:off x="3990975" y="15278100"/>
          <a:ext cx="1809750" cy="1390650"/>
        </a:xfrm>
        <a:prstGeom prst="rect">
          <a:avLst/>
        </a:prstGeom>
        <a:noFill/>
        <a:ln w="9525" cmpd="sng">
          <a:noFill/>
        </a:ln>
      </xdr:spPr>
    </xdr:pic>
    <xdr:clientData/>
  </xdr:twoCellAnchor>
  <xdr:twoCellAnchor>
    <xdr:from>
      <xdr:col>8</xdr:col>
      <xdr:colOff>152400</xdr:colOff>
      <xdr:row>84</xdr:row>
      <xdr:rowOff>19050</xdr:rowOff>
    </xdr:from>
    <xdr:to>
      <xdr:col>9</xdr:col>
      <xdr:colOff>57150</xdr:colOff>
      <xdr:row>85</xdr:row>
      <xdr:rowOff>38100</xdr:rowOff>
    </xdr:to>
    <xdr:sp>
      <xdr:nvSpPr>
        <xdr:cNvPr id="5" name="Geschweifte Klammer rechts 25"/>
        <xdr:cNvSpPr>
          <a:spLocks/>
        </xdr:cNvSpPr>
      </xdr:nvSpPr>
      <xdr:spPr>
        <a:xfrm>
          <a:off x="2476500" y="15878175"/>
          <a:ext cx="219075" cy="21907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19050</xdr:colOff>
      <xdr:row>84</xdr:row>
      <xdr:rowOff>47625</xdr:rowOff>
    </xdr:from>
    <xdr:to>
      <xdr:col>12</xdr:col>
      <xdr:colOff>238125</xdr:colOff>
      <xdr:row>85</xdr:row>
      <xdr:rowOff>47625</xdr:rowOff>
    </xdr:to>
    <xdr:sp>
      <xdr:nvSpPr>
        <xdr:cNvPr id="6" name="Geschweifte Klammer rechts 26"/>
        <xdr:cNvSpPr>
          <a:spLocks/>
        </xdr:cNvSpPr>
      </xdr:nvSpPr>
      <xdr:spPr>
        <a:xfrm rot="10800000">
          <a:off x="3752850" y="15906750"/>
          <a:ext cx="219075" cy="20002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342900</xdr:colOff>
      <xdr:row>84</xdr:row>
      <xdr:rowOff>9525</xdr:rowOff>
    </xdr:from>
    <xdr:to>
      <xdr:col>11</xdr:col>
      <xdr:colOff>76200</xdr:colOff>
      <xdr:row>86</xdr:row>
      <xdr:rowOff>28575</xdr:rowOff>
    </xdr:to>
    <xdr:sp>
      <xdr:nvSpPr>
        <xdr:cNvPr id="7" name="Textfeld 27"/>
        <xdr:cNvSpPr txBox="1">
          <a:spLocks noChangeArrowheads="1"/>
        </xdr:cNvSpPr>
      </xdr:nvSpPr>
      <xdr:spPr>
        <a:xfrm>
          <a:off x="2981325" y="15868650"/>
          <a:ext cx="514350" cy="419100"/>
        </a:xfrm>
        <a:prstGeom prst="rect">
          <a:avLst/>
        </a:prstGeom>
        <a:noFill/>
        <a:ln w="9525" cmpd="sng">
          <a:noFill/>
        </a:ln>
      </xdr:spPr>
      <xdr:txBody>
        <a:bodyPr vertOverflow="clip" wrap="square"/>
        <a:p>
          <a:pPr algn="l">
            <a:defRPr/>
          </a:pPr>
          <a:r>
            <a:rPr lang="en-US" cap="none" sz="1000" b="1" i="0" u="none" baseline="0">
              <a:solidFill>
                <a:srgbClr val="000000"/>
              </a:solidFill>
              <a:latin typeface="Helvetica"/>
              <a:ea typeface="Helvetica"/>
              <a:cs typeface="Helvetica"/>
            </a:rPr>
            <a:t>b</a:t>
          </a:r>
          <a:r>
            <a:rPr lang="en-US" cap="none" sz="1000" b="1" i="0" u="none" baseline="-25000">
              <a:solidFill>
                <a:srgbClr val="000000"/>
              </a:solidFill>
              <a:latin typeface="Helvetica"/>
              <a:ea typeface="Helvetica"/>
              <a:cs typeface="Helvetica"/>
            </a:rPr>
            <a:t>Fugen</a:t>
          </a:r>
        </a:p>
      </xdr:txBody>
    </xdr:sp>
    <xdr:clientData/>
  </xdr:twoCellAnchor>
  <xdr:twoCellAnchor editAs="oneCell">
    <xdr:from>
      <xdr:col>17</xdr:col>
      <xdr:colOff>285750</xdr:colOff>
      <xdr:row>54</xdr:row>
      <xdr:rowOff>19050</xdr:rowOff>
    </xdr:from>
    <xdr:to>
      <xdr:col>20</xdr:col>
      <xdr:colOff>295275</xdr:colOff>
      <xdr:row>56</xdr:row>
      <xdr:rowOff>19050</xdr:rowOff>
    </xdr:to>
    <xdr:pic>
      <xdr:nvPicPr>
        <xdr:cNvPr id="8" name="Picture 46" descr="BETON_pos_4c"/>
        <xdr:cNvPicPr preferRelativeResize="1">
          <a:picLocks noChangeAspect="1"/>
        </xdr:cNvPicPr>
      </xdr:nvPicPr>
      <xdr:blipFill>
        <a:blip r:embed="rId1"/>
        <a:stretch>
          <a:fillRect/>
        </a:stretch>
      </xdr:blipFill>
      <xdr:spPr>
        <a:xfrm>
          <a:off x="5591175" y="10172700"/>
          <a:ext cx="952500" cy="428625"/>
        </a:xfrm>
        <a:prstGeom prst="rect">
          <a:avLst/>
        </a:prstGeom>
        <a:noFill/>
        <a:ln w="9525" cmpd="sng">
          <a:noFill/>
        </a:ln>
      </xdr:spPr>
    </xdr:pic>
    <xdr:clientData/>
  </xdr:twoCellAnchor>
  <xdr:twoCellAnchor editAs="oneCell">
    <xdr:from>
      <xdr:col>1</xdr:col>
      <xdr:colOff>47625</xdr:colOff>
      <xdr:row>55</xdr:row>
      <xdr:rowOff>9525</xdr:rowOff>
    </xdr:from>
    <xdr:to>
      <xdr:col>2</xdr:col>
      <xdr:colOff>228600</xdr:colOff>
      <xdr:row>56</xdr:row>
      <xdr:rowOff>57150</xdr:rowOff>
    </xdr:to>
    <xdr:pic>
      <xdr:nvPicPr>
        <xdr:cNvPr id="9" name="Grafik 15"/>
        <xdr:cNvPicPr preferRelativeResize="1">
          <a:picLocks noChangeAspect="1"/>
        </xdr:cNvPicPr>
      </xdr:nvPicPr>
      <xdr:blipFill>
        <a:blip r:embed="rId2"/>
        <a:stretch>
          <a:fillRect/>
        </a:stretch>
      </xdr:blipFill>
      <xdr:spPr>
        <a:xfrm>
          <a:off x="171450" y="10277475"/>
          <a:ext cx="495300" cy="361950"/>
        </a:xfrm>
        <a:prstGeom prst="rect">
          <a:avLst/>
        </a:prstGeom>
        <a:noFill/>
        <a:ln w="9525" cmpd="sng">
          <a:noFill/>
        </a:ln>
      </xdr:spPr>
    </xdr:pic>
    <xdr:clientData/>
  </xdr:twoCellAnchor>
  <xdr:twoCellAnchor>
    <xdr:from>
      <xdr:col>1</xdr:col>
      <xdr:colOff>104775</xdr:colOff>
      <xdr:row>101</xdr:row>
      <xdr:rowOff>114300</xdr:rowOff>
    </xdr:from>
    <xdr:to>
      <xdr:col>20</xdr:col>
      <xdr:colOff>228600</xdr:colOff>
      <xdr:row>105</xdr:row>
      <xdr:rowOff>133350</xdr:rowOff>
    </xdr:to>
    <xdr:graphicFrame>
      <xdr:nvGraphicFramePr>
        <xdr:cNvPr id="10" name="Diagramm 7"/>
        <xdr:cNvGraphicFramePr/>
      </xdr:nvGraphicFramePr>
      <xdr:xfrm>
        <a:off x="228600" y="19554825"/>
        <a:ext cx="6248400" cy="7810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190500</xdr:colOff>
      <xdr:row>7</xdr:row>
      <xdr:rowOff>1485900</xdr:rowOff>
    </xdr:from>
    <xdr:to>
      <xdr:col>2</xdr:col>
      <xdr:colOff>2076450</xdr:colOff>
      <xdr:row>7</xdr:row>
      <xdr:rowOff>2933700</xdr:rowOff>
    </xdr:to>
    <xdr:pic>
      <xdr:nvPicPr>
        <xdr:cNvPr id="1" name="Grafik 1"/>
        <xdr:cNvPicPr preferRelativeResize="1">
          <a:picLocks noChangeAspect="1"/>
        </xdr:cNvPicPr>
      </xdr:nvPicPr>
      <xdr:blipFill>
        <a:blip r:embed="rId1"/>
        <a:stretch>
          <a:fillRect/>
        </a:stretch>
      </xdr:blipFill>
      <xdr:spPr>
        <a:xfrm>
          <a:off x="828675" y="7086600"/>
          <a:ext cx="1885950" cy="1447800"/>
        </a:xfrm>
        <a:prstGeom prst="rect">
          <a:avLst/>
        </a:prstGeom>
        <a:noFill/>
        <a:ln w="9525" cmpd="sng">
          <a:noFill/>
        </a:ln>
      </xdr:spPr>
    </xdr:pic>
    <xdr:clientData/>
  </xdr:twoCellAnchor>
  <xdr:twoCellAnchor editAs="oneCell">
    <xdr:from>
      <xdr:col>2</xdr:col>
      <xdr:colOff>638175</xdr:colOff>
      <xdr:row>4</xdr:row>
      <xdr:rowOff>38100</xdr:rowOff>
    </xdr:from>
    <xdr:to>
      <xdr:col>2</xdr:col>
      <xdr:colOff>1666875</xdr:colOff>
      <xdr:row>4</xdr:row>
      <xdr:rowOff>1476375</xdr:rowOff>
    </xdr:to>
    <xdr:pic>
      <xdr:nvPicPr>
        <xdr:cNvPr id="2" name="Grafik 8"/>
        <xdr:cNvPicPr preferRelativeResize="1">
          <a:picLocks noChangeAspect="1"/>
        </xdr:cNvPicPr>
      </xdr:nvPicPr>
      <xdr:blipFill>
        <a:blip r:embed="rId2"/>
        <a:stretch>
          <a:fillRect/>
        </a:stretch>
      </xdr:blipFill>
      <xdr:spPr>
        <a:xfrm>
          <a:off x="1276350" y="1066800"/>
          <a:ext cx="1028700" cy="1438275"/>
        </a:xfrm>
        <a:prstGeom prst="rect">
          <a:avLst/>
        </a:prstGeom>
        <a:noFill/>
        <a:ln w="9525" cmpd="sng">
          <a:noFill/>
        </a:ln>
      </xdr:spPr>
    </xdr:pic>
    <xdr:clientData/>
  </xdr:twoCellAnchor>
  <xdr:twoCellAnchor editAs="oneCell">
    <xdr:from>
      <xdr:col>2</xdr:col>
      <xdr:colOff>114300</xdr:colOff>
      <xdr:row>6</xdr:row>
      <xdr:rowOff>47625</xdr:rowOff>
    </xdr:from>
    <xdr:to>
      <xdr:col>2</xdr:col>
      <xdr:colOff>2181225</xdr:colOff>
      <xdr:row>6</xdr:row>
      <xdr:rowOff>1485900</xdr:rowOff>
    </xdr:to>
    <xdr:pic>
      <xdr:nvPicPr>
        <xdr:cNvPr id="3" name="Grafik 9"/>
        <xdr:cNvPicPr preferRelativeResize="1">
          <a:picLocks noChangeAspect="1"/>
        </xdr:cNvPicPr>
      </xdr:nvPicPr>
      <xdr:blipFill>
        <a:blip r:embed="rId3"/>
        <a:stretch>
          <a:fillRect/>
        </a:stretch>
      </xdr:blipFill>
      <xdr:spPr>
        <a:xfrm>
          <a:off x="752475" y="4124325"/>
          <a:ext cx="2066925" cy="1438275"/>
        </a:xfrm>
        <a:prstGeom prst="rect">
          <a:avLst/>
        </a:prstGeom>
        <a:noFill/>
        <a:ln w="9525" cmpd="sng">
          <a:noFill/>
        </a:ln>
      </xdr:spPr>
    </xdr:pic>
    <xdr:clientData/>
  </xdr:twoCellAnchor>
  <xdr:twoCellAnchor editAs="oneCell">
    <xdr:from>
      <xdr:col>2</xdr:col>
      <xdr:colOff>28575</xdr:colOff>
      <xdr:row>7</xdr:row>
      <xdr:rowOff>19050</xdr:rowOff>
    </xdr:from>
    <xdr:to>
      <xdr:col>2</xdr:col>
      <xdr:colOff>2247900</xdr:colOff>
      <xdr:row>7</xdr:row>
      <xdr:rowOff>1466850</xdr:rowOff>
    </xdr:to>
    <xdr:pic>
      <xdr:nvPicPr>
        <xdr:cNvPr id="4" name="Grafik 10"/>
        <xdr:cNvPicPr preferRelativeResize="1">
          <a:picLocks noChangeAspect="1"/>
        </xdr:cNvPicPr>
      </xdr:nvPicPr>
      <xdr:blipFill>
        <a:blip r:embed="rId4"/>
        <a:stretch>
          <a:fillRect/>
        </a:stretch>
      </xdr:blipFill>
      <xdr:spPr>
        <a:xfrm>
          <a:off x="666750" y="5619750"/>
          <a:ext cx="2219325" cy="1438275"/>
        </a:xfrm>
        <a:prstGeom prst="rect">
          <a:avLst/>
        </a:prstGeom>
        <a:noFill/>
        <a:ln w="9525" cmpd="sng">
          <a:noFill/>
        </a:ln>
      </xdr:spPr>
    </xdr:pic>
    <xdr:clientData/>
  </xdr:twoCellAnchor>
  <xdr:twoCellAnchor editAs="oneCell">
    <xdr:from>
      <xdr:col>2</xdr:col>
      <xdr:colOff>47625</xdr:colOff>
      <xdr:row>7</xdr:row>
      <xdr:rowOff>1504950</xdr:rowOff>
    </xdr:from>
    <xdr:to>
      <xdr:col>2</xdr:col>
      <xdr:colOff>2219325</xdr:colOff>
      <xdr:row>7</xdr:row>
      <xdr:rowOff>2952750</xdr:rowOff>
    </xdr:to>
    <xdr:pic>
      <xdr:nvPicPr>
        <xdr:cNvPr id="5" name="Grafik 11"/>
        <xdr:cNvPicPr preferRelativeResize="1">
          <a:picLocks noChangeAspect="1"/>
        </xdr:cNvPicPr>
      </xdr:nvPicPr>
      <xdr:blipFill>
        <a:blip r:embed="rId5"/>
        <a:stretch>
          <a:fillRect/>
        </a:stretch>
      </xdr:blipFill>
      <xdr:spPr>
        <a:xfrm>
          <a:off x="685800" y="7105650"/>
          <a:ext cx="2171700" cy="1438275"/>
        </a:xfrm>
        <a:prstGeom prst="rect">
          <a:avLst/>
        </a:prstGeom>
        <a:noFill/>
        <a:ln w="9525" cmpd="sng">
          <a:noFill/>
        </a:ln>
      </xdr:spPr>
    </xdr:pic>
    <xdr:clientData/>
  </xdr:twoCellAnchor>
  <xdr:twoCellAnchor editAs="oneCell">
    <xdr:from>
      <xdr:col>2</xdr:col>
      <xdr:colOff>200025</xdr:colOff>
      <xdr:row>8</xdr:row>
      <xdr:rowOff>47625</xdr:rowOff>
    </xdr:from>
    <xdr:to>
      <xdr:col>2</xdr:col>
      <xdr:colOff>714375</xdr:colOff>
      <xdr:row>8</xdr:row>
      <xdr:rowOff>1485900</xdr:rowOff>
    </xdr:to>
    <xdr:pic>
      <xdr:nvPicPr>
        <xdr:cNvPr id="6" name="Grafik 12"/>
        <xdr:cNvPicPr preferRelativeResize="1">
          <a:picLocks noChangeAspect="1"/>
        </xdr:cNvPicPr>
      </xdr:nvPicPr>
      <xdr:blipFill>
        <a:blip r:embed="rId6"/>
        <a:stretch>
          <a:fillRect/>
        </a:stretch>
      </xdr:blipFill>
      <xdr:spPr>
        <a:xfrm>
          <a:off x="838200" y="8620125"/>
          <a:ext cx="514350" cy="1438275"/>
        </a:xfrm>
        <a:prstGeom prst="rect">
          <a:avLst/>
        </a:prstGeom>
        <a:noFill/>
        <a:ln w="9525" cmpd="sng">
          <a:noFill/>
        </a:ln>
      </xdr:spPr>
    </xdr:pic>
    <xdr:clientData/>
  </xdr:twoCellAnchor>
  <xdr:twoCellAnchor editAs="oneCell">
    <xdr:from>
      <xdr:col>2</xdr:col>
      <xdr:colOff>1466850</xdr:colOff>
      <xdr:row>8</xdr:row>
      <xdr:rowOff>47625</xdr:rowOff>
    </xdr:from>
    <xdr:to>
      <xdr:col>2</xdr:col>
      <xdr:colOff>2047875</xdr:colOff>
      <xdr:row>8</xdr:row>
      <xdr:rowOff>1485900</xdr:rowOff>
    </xdr:to>
    <xdr:pic>
      <xdr:nvPicPr>
        <xdr:cNvPr id="7" name="Grafik 13"/>
        <xdr:cNvPicPr preferRelativeResize="1">
          <a:picLocks noChangeAspect="1"/>
        </xdr:cNvPicPr>
      </xdr:nvPicPr>
      <xdr:blipFill>
        <a:blip r:embed="rId7"/>
        <a:stretch>
          <a:fillRect/>
        </a:stretch>
      </xdr:blipFill>
      <xdr:spPr>
        <a:xfrm>
          <a:off x="2105025" y="8620125"/>
          <a:ext cx="581025" cy="1438275"/>
        </a:xfrm>
        <a:prstGeom prst="rect">
          <a:avLst/>
        </a:prstGeom>
        <a:noFill/>
        <a:ln w="9525" cmpd="sng">
          <a:noFill/>
        </a:ln>
      </xdr:spPr>
    </xdr:pic>
    <xdr:clientData/>
  </xdr:twoCellAnchor>
  <xdr:twoCellAnchor editAs="oneCell">
    <xdr:from>
      <xdr:col>3</xdr:col>
      <xdr:colOff>390525</xdr:colOff>
      <xdr:row>4</xdr:row>
      <xdr:rowOff>38100</xdr:rowOff>
    </xdr:from>
    <xdr:to>
      <xdr:col>3</xdr:col>
      <xdr:colOff>1524000</xdr:colOff>
      <xdr:row>4</xdr:row>
      <xdr:rowOff>1476375</xdr:rowOff>
    </xdr:to>
    <xdr:pic>
      <xdr:nvPicPr>
        <xdr:cNvPr id="8" name="Grafik 14"/>
        <xdr:cNvPicPr preferRelativeResize="1">
          <a:picLocks noChangeAspect="1"/>
        </xdr:cNvPicPr>
      </xdr:nvPicPr>
      <xdr:blipFill>
        <a:blip r:embed="rId8"/>
        <a:stretch>
          <a:fillRect/>
        </a:stretch>
      </xdr:blipFill>
      <xdr:spPr>
        <a:xfrm>
          <a:off x="3305175" y="1066800"/>
          <a:ext cx="1133475" cy="1438275"/>
        </a:xfrm>
        <a:prstGeom prst="rect">
          <a:avLst/>
        </a:prstGeom>
        <a:noFill/>
        <a:ln w="9525" cmpd="sng">
          <a:noFill/>
        </a:ln>
      </xdr:spPr>
    </xdr:pic>
    <xdr:clientData/>
  </xdr:twoCellAnchor>
  <xdr:twoCellAnchor editAs="oneCell">
    <xdr:from>
      <xdr:col>3</xdr:col>
      <xdr:colOff>409575</xdr:colOff>
      <xdr:row>6</xdr:row>
      <xdr:rowOff>47625</xdr:rowOff>
    </xdr:from>
    <xdr:to>
      <xdr:col>3</xdr:col>
      <xdr:colOff>1476375</xdr:colOff>
      <xdr:row>6</xdr:row>
      <xdr:rowOff>1485900</xdr:rowOff>
    </xdr:to>
    <xdr:pic>
      <xdr:nvPicPr>
        <xdr:cNvPr id="9" name="Grafik 15"/>
        <xdr:cNvPicPr preferRelativeResize="1">
          <a:picLocks noChangeAspect="1"/>
        </xdr:cNvPicPr>
      </xdr:nvPicPr>
      <xdr:blipFill>
        <a:blip r:embed="rId9"/>
        <a:stretch>
          <a:fillRect/>
        </a:stretch>
      </xdr:blipFill>
      <xdr:spPr>
        <a:xfrm>
          <a:off x="3324225" y="4124325"/>
          <a:ext cx="1066800" cy="1438275"/>
        </a:xfrm>
        <a:prstGeom prst="rect">
          <a:avLst/>
        </a:prstGeom>
        <a:noFill/>
        <a:ln w="9525" cmpd="sng">
          <a:noFill/>
        </a:ln>
      </xdr:spPr>
    </xdr:pic>
    <xdr:clientData/>
  </xdr:twoCellAnchor>
  <xdr:twoCellAnchor editAs="oneCell">
    <xdr:from>
      <xdr:col>3</xdr:col>
      <xdr:colOff>66675</xdr:colOff>
      <xdr:row>7</xdr:row>
      <xdr:rowOff>800100</xdr:rowOff>
    </xdr:from>
    <xdr:to>
      <xdr:col>3</xdr:col>
      <xdr:colOff>1733550</xdr:colOff>
      <xdr:row>7</xdr:row>
      <xdr:rowOff>2238375</xdr:rowOff>
    </xdr:to>
    <xdr:pic>
      <xdr:nvPicPr>
        <xdr:cNvPr id="10" name="Grafik 16"/>
        <xdr:cNvPicPr preferRelativeResize="1">
          <a:picLocks noChangeAspect="1"/>
        </xdr:cNvPicPr>
      </xdr:nvPicPr>
      <xdr:blipFill>
        <a:blip r:embed="rId10"/>
        <a:stretch>
          <a:fillRect/>
        </a:stretch>
      </xdr:blipFill>
      <xdr:spPr>
        <a:xfrm>
          <a:off x="2981325" y="6400800"/>
          <a:ext cx="1666875" cy="1438275"/>
        </a:xfrm>
        <a:prstGeom prst="rect">
          <a:avLst/>
        </a:prstGeom>
        <a:noFill/>
        <a:ln w="9525" cmpd="sng">
          <a:noFill/>
        </a:ln>
      </xdr:spPr>
    </xdr:pic>
    <xdr:clientData/>
  </xdr:twoCellAnchor>
  <xdr:twoCellAnchor editAs="oneCell">
    <xdr:from>
      <xdr:col>3</xdr:col>
      <xdr:colOff>561975</xdr:colOff>
      <xdr:row>8</xdr:row>
      <xdr:rowOff>38100</xdr:rowOff>
    </xdr:from>
    <xdr:to>
      <xdr:col>3</xdr:col>
      <xdr:colOff>1228725</xdr:colOff>
      <xdr:row>8</xdr:row>
      <xdr:rowOff>1476375</xdr:rowOff>
    </xdr:to>
    <xdr:pic>
      <xdr:nvPicPr>
        <xdr:cNvPr id="11" name="Grafik 17"/>
        <xdr:cNvPicPr preferRelativeResize="1">
          <a:picLocks noChangeAspect="1"/>
        </xdr:cNvPicPr>
      </xdr:nvPicPr>
      <xdr:blipFill>
        <a:blip r:embed="rId11"/>
        <a:stretch>
          <a:fillRect/>
        </a:stretch>
      </xdr:blipFill>
      <xdr:spPr>
        <a:xfrm>
          <a:off x="3476625" y="8610600"/>
          <a:ext cx="666750" cy="1438275"/>
        </a:xfrm>
        <a:prstGeom prst="rect">
          <a:avLst/>
        </a:prstGeom>
        <a:noFill/>
        <a:ln w="9525" cmpd="sng">
          <a:noFill/>
        </a:ln>
      </xdr:spPr>
    </xdr:pic>
    <xdr:clientData/>
  </xdr:twoCellAnchor>
  <xdr:twoCellAnchor editAs="oneCell">
    <xdr:from>
      <xdr:col>3</xdr:col>
      <xdr:colOff>161925</xdr:colOff>
      <xdr:row>5</xdr:row>
      <xdr:rowOff>47625</xdr:rowOff>
    </xdr:from>
    <xdr:to>
      <xdr:col>3</xdr:col>
      <xdr:colOff>1581150</xdr:colOff>
      <xdr:row>5</xdr:row>
      <xdr:rowOff>1485900</xdr:rowOff>
    </xdr:to>
    <xdr:pic>
      <xdr:nvPicPr>
        <xdr:cNvPr id="12" name="Grafik 2"/>
        <xdr:cNvPicPr preferRelativeResize="1">
          <a:picLocks noChangeAspect="1"/>
        </xdr:cNvPicPr>
      </xdr:nvPicPr>
      <xdr:blipFill>
        <a:blip r:embed="rId12"/>
        <a:stretch>
          <a:fillRect/>
        </a:stretch>
      </xdr:blipFill>
      <xdr:spPr>
        <a:xfrm>
          <a:off x="3076575" y="2600325"/>
          <a:ext cx="1419225" cy="1438275"/>
        </a:xfrm>
        <a:prstGeom prst="rect">
          <a:avLst/>
        </a:prstGeom>
        <a:noFill/>
        <a:ln w="9525" cmpd="sng">
          <a:noFill/>
        </a:ln>
      </xdr:spPr>
    </xdr:pic>
    <xdr:clientData/>
  </xdr:twoCellAnchor>
  <xdr:twoCellAnchor editAs="oneCell">
    <xdr:from>
      <xdr:col>2</xdr:col>
      <xdr:colOff>238125</xdr:colOff>
      <xdr:row>5</xdr:row>
      <xdr:rowOff>38100</xdr:rowOff>
    </xdr:from>
    <xdr:to>
      <xdr:col>2</xdr:col>
      <xdr:colOff>2105025</xdr:colOff>
      <xdr:row>5</xdr:row>
      <xdr:rowOff>1476375</xdr:rowOff>
    </xdr:to>
    <xdr:pic>
      <xdr:nvPicPr>
        <xdr:cNvPr id="13" name="Grafik 3"/>
        <xdr:cNvPicPr preferRelativeResize="1">
          <a:picLocks noChangeAspect="1"/>
        </xdr:cNvPicPr>
      </xdr:nvPicPr>
      <xdr:blipFill>
        <a:blip r:embed="rId13"/>
        <a:stretch>
          <a:fillRect/>
        </a:stretch>
      </xdr:blipFill>
      <xdr:spPr>
        <a:xfrm>
          <a:off x="876300" y="2590800"/>
          <a:ext cx="1866900"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2105025</xdr:colOff>
      <xdr:row>8</xdr:row>
      <xdr:rowOff>0</xdr:rowOff>
    </xdr:from>
    <xdr:to>
      <xdr:col>2</xdr:col>
      <xdr:colOff>2105025</xdr:colOff>
      <xdr:row>15</xdr:row>
      <xdr:rowOff>47625</xdr:rowOff>
    </xdr:to>
    <xdr:pic>
      <xdr:nvPicPr>
        <xdr:cNvPr id="1" name="Picture 45" descr="Keller"/>
        <xdr:cNvPicPr preferRelativeResize="1">
          <a:picLocks noChangeAspect="1"/>
        </xdr:cNvPicPr>
      </xdr:nvPicPr>
      <xdr:blipFill>
        <a:blip r:embed="rId1"/>
        <a:srcRect l="2452" t="3782" r="881" b="1127"/>
        <a:stretch>
          <a:fillRect/>
        </a:stretch>
      </xdr:blipFill>
      <xdr:spPr>
        <a:xfrm>
          <a:off x="2581275" y="2609850"/>
          <a:ext cx="0" cy="2943225"/>
        </a:xfrm>
        <a:prstGeom prst="rect">
          <a:avLst/>
        </a:prstGeom>
        <a:noFill/>
        <a:ln w="3175" cmpd="sng">
          <a:noFill/>
        </a:ln>
      </xdr:spPr>
    </xdr:pic>
    <xdr:clientData/>
  </xdr:twoCellAnchor>
  <xdr:twoCellAnchor editAs="oneCell">
    <xdr:from>
      <xdr:col>2</xdr:col>
      <xdr:colOff>1714500</xdr:colOff>
      <xdr:row>7</xdr:row>
      <xdr:rowOff>0</xdr:rowOff>
    </xdr:from>
    <xdr:to>
      <xdr:col>2</xdr:col>
      <xdr:colOff>1714500</xdr:colOff>
      <xdr:row>28</xdr:row>
      <xdr:rowOff>142875</xdr:rowOff>
    </xdr:to>
    <xdr:pic>
      <xdr:nvPicPr>
        <xdr:cNvPr id="2" name="Picture 49" descr="Waagerechte_Randdämmung"/>
        <xdr:cNvPicPr preferRelativeResize="1">
          <a:picLocks noChangeAspect="1"/>
        </xdr:cNvPicPr>
      </xdr:nvPicPr>
      <xdr:blipFill>
        <a:blip r:embed="rId2"/>
        <a:stretch>
          <a:fillRect/>
        </a:stretch>
      </xdr:blipFill>
      <xdr:spPr>
        <a:xfrm>
          <a:off x="2190750" y="2428875"/>
          <a:ext cx="0" cy="6124575"/>
        </a:xfrm>
        <a:prstGeom prst="rect">
          <a:avLst/>
        </a:prstGeom>
        <a:noFill/>
        <a:ln w="9525" cmpd="sng">
          <a:noFill/>
        </a:ln>
      </xdr:spPr>
    </xdr:pic>
    <xdr:clientData/>
  </xdr:twoCellAnchor>
  <xdr:twoCellAnchor editAs="oneCell">
    <xdr:from>
      <xdr:col>2</xdr:col>
      <xdr:colOff>1114425</xdr:colOff>
      <xdr:row>7</xdr:row>
      <xdr:rowOff>0</xdr:rowOff>
    </xdr:from>
    <xdr:to>
      <xdr:col>2</xdr:col>
      <xdr:colOff>1114425</xdr:colOff>
      <xdr:row>12</xdr:row>
      <xdr:rowOff>38100</xdr:rowOff>
    </xdr:to>
    <xdr:pic>
      <xdr:nvPicPr>
        <xdr:cNvPr id="3" name="Picture 50" descr="Ohne_Randdämmung"/>
        <xdr:cNvPicPr preferRelativeResize="1">
          <a:picLocks noChangeAspect="1"/>
        </xdr:cNvPicPr>
      </xdr:nvPicPr>
      <xdr:blipFill>
        <a:blip r:embed="rId3"/>
        <a:stretch>
          <a:fillRect/>
        </a:stretch>
      </xdr:blipFill>
      <xdr:spPr>
        <a:xfrm>
          <a:off x="1590675" y="2428875"/>
          <a:ext cx="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db-fertigteilbau.de/" TargetMode="External" /><Relationship Id="rId2" Type="http://schemas.openxmlformats.org/officeDocument/2006/relationships/hyperlink" Target="http://www.beton.org/" TargetMode="External" /><Relationship Id="rId3" Type="http://schemas.openxmlformats.org/officeDocument/2006/relationships/hyperlink" Target="http://www.ing-ws.d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B106"/>
  <sheetViews>
    <sheetView showGridLines="0" showZeros="0" tabSelected="1" view="pageBreakPreview" zoomScaleNormal="130" zoomScaleSheetLayoutView="100" workbookViewId="0" topLeftCell="A1">
      <selection activeCell="H4" sqref="H4:U4"/>
    </sheetView>
  </sheetViews>
  <sheetFormatPr defaultColWidth="11.00390625" defaultRowHeight="14.25"/>
  <cols>
    <col min="1" max="1" width="1.625" style="19" customWidth="1"/>
    <col min="2" max="9" width="4.125" style="22" customWidth="1"/>
    <col min="10" max="10" width="6.125" style="22" customWidth="1"/>
    <col min="11" max="12" width="4.125" style="22" customWidth="1"/>
    <col min="13" max="18" width="4.125" style="20" customWidth="1"/>
    <col min="19" max="19" width="4.125" style="21" customWidth="1"/>
    <col min="20" max="21" width="4.125" style="22" customWidth="1"/>
    <col min="22" max="22" width="1.625" style="19" customWidth="1"/>
    <col min="23" max="23" width="2.00390625" style="11" hidden="1" customWidth="1"/>
    <col min="24" max="24" width="16.375" style="13" hidden="1" customWidth="1"/>
    <col min="25" max="25" width="3.875" style="13" hidden="1" customWidth="1"/>
    <col min="26" max="27" width="3.625" style="13" hidden="1" customWidth="1"/>
    <col min="28" max="28" width="3.75390625" style="13" hidden="1" customWidth="1"/>
    <col min="29" max="29" width="5.125" style="13" hidden="1" customWidth="1"/>
    <col min="30" max="30" width="3.875" style="13" hidden="1" customWidth="1"/>
    <col min="31" max="31" width="3.625" style="13" hidden="1" customWidth="1"/>
    <col min="32" max="32" width="4.875" style="13" hidden="1" customWidth="1"/>
    <col min="33" max="33" width="3.625" style="13" hidden="1" customWidth="1"/>
    <col min="34" max="34" width="3.25390625" style="13" hidden="1" customWidth="1"/>
    <col min="35" max="37" width="3.625" style="13" hidden="1" customWidth="1"/>
    <col min="38" max="38" width="5.00390625" style="13" hidden="1" customWidth="1"/>
    <col min="39" max="39" width="5.50390625" style="13" hidden="1" customWidth="1"/>
    <col min="40" max="40" width="4.75390625" style="13" hidden="1" customWidth="1"/>
    <col min="41" max="41" width="3.25390625" style="13" hidden="1" customWidth="1"/>
    <col min="42" max="42" width="5.125" style="13" hidden="1" customWidth="1"/>
    <col min="43" max="43" width="3.875" style="13" hidden="1" customWidth="1"/>
    <col min="44" max="45" width="6.125" style="13" hidden="1" customWidth="1"/>
    <col min="46" max="46" width="4.00390625" style="13" hidden="1" customWidth="1"/>
    <col min="47" max="47" width="3.875" style="13" hidden="1" customWidth="1"/>
    <col min="48" max="48" width="32.25390625" style="13" hidden="1" customWidth="1"/>
    <col min="49" max="49" width="7.00390625" style="13" hidden="1" customWidth="1"/>
    <col min="50" max="50" width="4.125" style="13" hidden="1" customWidth="1"/>
    <col min="51" max="52" width="6.125" style="19" hidden="1" customWidth="1"/>
    <col min="53" max="53" width="4.25390625" style="19" hidden="1" customWidth="1"/>
    <col min="54" max="54" width="3.875" style="19" hidden="1" customWidth="1"/>
    <col min="55" max="55" width="11.00390625" style="19" hidden="1" customWidth="1"/>
    <col min="56" max="60" width="11.00390625" style="19" customWidth="1"/>
    <col min="61" max="16384" width="11.00390625" style="19" customWidth="1"/>
  </cols>
  <sheetData>
    <row r="1" spans="2:50" s="10" customFormat="1" ht="8.25">
      <c r="B1" s="7"/>
      <c r="C1" s="7"/>
      <c r="D1" s="7"/>
      <c r="E1" s="7"/>
      <c r="F1" s="7"/>
      <c r="G1" s="7"/>
      <c r="H1" s="7"/>
      <c r="I1" s="7"/>
      <c r="J1" s="7"/>
      <c r="K1" s="7"/>
      <c r="L1" s="7"/>
      <c r="M1" s="8"/>
      <c r="N1" s="8"/>
      <c r="O1" s="8"/>
      <c r="P1" s="8"/>
      <c r="Q1" s="8"/>
      <c r="R1" s="8"/>
      <c r="S1" s="9"/>
      <c r="T1" s="7"/>
      <c r="U1" s="7"/>
      <c r="W1" s="11"/>
      <c r="X1" s="12"/>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s="14" customFormat="1" ht="24.75" customHeight="1">
      <c r="A2" s="129"/>
      <c r="B2" s="129"/>
      <c r="C2" s="130"/>
      <c r="D2" s="332" t="s">
        <v>194</v>
      </c>
      <c r="E2" s="332"/>
      <c r="F2" s="332"/>
      <c r="G2" s="332"/>
      <c r="H2" s="332"/>
      <c r="I2" s="332"/>
      <c r="J2" s="332"/>
      <c r="K2" s="332"/>
      <c r="L2" s="332"/>
      <c r="M2" s="332"/>
      <c r="N2" s="332"/>
      <c r="O2" s="332"/>
      <c r="P2" s="332"/>
      <c r="Q2" s="332"/>
      <c r="R2" s="332"/>
      <c r="S2" s="130"/>
      <c r="T2" s="130"/>
      <c r="U2" s="130"/>
      <c r="V2" s="129"/>
      <c r="W2" s="129"/>
      <c r="X2" s="244"/>
      <c r="Y2" s="244"/>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24:50" s="12" customFormat="1" ht="9" thickBot="1">
      <c r="X3" s="244"/>
      <c r="Y3" s="244"/>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2:50" s="17" customFormat="1" ht="15.75">
      <c r="B4" s="303" t="s">
        <v>63</v>
      </c>
      <c r="C4" s="304"/>
      <c r="D4" s="304"/>
      <c r="E4" s="304"/>
      <c r="F4" s="304"/>
      <c r="G4" s="304"/>
      <c r="H4" s="386" t="s">
        <v>95</v>
      </c>
      <c r="I4" s="386"/>
      <c r="J4" s="386"/>
      <c r="K4" s="386"/>
      <c r="L4" s="386"/>
      <c r="M4" s="386"/>
      <c r="N4" s="386"/>
      <c r="O4" s="386"/>
      <c r="P4" s="386"/>
      <c r="Q4" s="386"/>
      <c r="R4" s="386"/>
      <c r="S4" s="386"/>
      <c r="T4" s="386"/>
      <c r="U4" s="387"/>
      <c r="W4" s="12"/>
      <c r="X4" s="244"/>
      <c r="Y4" s="244"/>
      <c r="Z4" s="12"/>
      <c r="AA4" s="12"/>
      <c r="AB4" s="12"/>
      <c r="AC4" s="12"/>
      <c r="AD4" s="12"/>
      <c r="AE4" s="12"/>
      <c r="AF4" s="12"/>
      <c r="AG4" s="12"/>
      <c r="AH4" s="12"/>
      <c r="AI4" s="12"/>
      <c r="AJ4" s="12"/>
      <c r="AK4" s="12"/>
      <c r="AL4" s="12"/>
      <c r="AM4" s="12"/>
      <c r="AN4" s="12"/>
      <c r="AO4" s="12"/>
      <c r="AP4" s="16"/>
      <c r="AQ4" s="16"/>
      <c r="AR4" s="16"/>
      <c r="AS4" s="16"/>
      <c r="AT4" s="16"/>
      <c r="AU4" s="16"/>
      <c r="AV4" s="16"/>
      <c r="AW4" s="16"/>
      <c r="AX4" s="16"/>
    </row>
    <row r="5" spans="2:50" s="17" customFormat="1" ht="15.75">
      <c r="B5" s="323"/>
      <c r="C5" s="324"/>
      <c r="D5" s="324"/>
      <c r="E5" s="324"/>
      <c r="F5" s="324"/>
      <c r="G5" s="324"/>
      <c r="H5" s="503"/>
      <c r="I5" s="503"/>
      <c r="J5" s="503"/>
      <c r="K5" s="503"/>
      <c r="L5" s="503"/>
      <c r="M5" s="503"/>
      <c r="N5" s="503"/>
      <c r="O5" s="503"/>
      <c r="P5" s="503"/>
      <c r="Q5" s="503"/>
      <c r="R5" s="503"/>
      <c r="S5" s="503"/>
      <c r="T5" s="503"/>
      <c r="U5" s="504"/>
      <c r="W5" s="12"/>
      <c r="Y5" s="12"/>
      <c r="Z5" s="12"/>
      <c r="AA5" s="12"/>
      <c r="AB5" s="12"/>
      <c r="AC5" s="12"/>
      <c r="AD5" s="12"/>
      <c r="AE5" s="12"/>
      <c r="AF5" s="12"/>
      <c r="AG5" s="12"/>
      <c r="AH5" s="12"/>
      <c r="AI5" s="12"/>
      <c r="AJ5" s="12"/>
      <c r="AK5" s="12"/>
      <c r="AL5" s="12"/>
      <c r="AM5" s="12"/>
      <c r="AN5" s="12"/>
      <c r="AO5" s="12"/>
      <c r="AP5" s="16"/>
      <c r="AQ5" s="16"/>
      <c r="AR5" s="16"/>
      <c r="AS5" s="16"/>
      <c r="AT5" s="16"/>
      <c r="AU5" s="16"/>
      <c r="AV5" s="16"/>
      <c r="AW5" s="16"/>
      <c r="AX5" s="16"/>
    </row>
    <row r="6" spans="2:50" s="12" customFormat="1" ht="9" thickBot="1">
      <c r="B6" s="105"/>
      <c r="C6" s="106"/>
      <c r="D6" s="106"/>
      <c r="E6" s="106"/>
      <c r="F6" s="106"/>
      <c r="G6" s="106"/>
      <c r="H6" s="106"/>
      <c r="I6" s="106"/>
      <c r="J6" s="106"/>
      <c r="K6" s="106"/>
      <c r="L6" s="106"/>
      <c r="M6" s="106"/>
      <c r="N6" s="106"/>
      <c r="O6" s="106"/>
      <c r="P6" s="106"/>
      <c r="Q6" s="106"/>
      <c r="R6" s="106"/>
      <c r="S6" s="106"/>
      <c r="T6" s="106"/>
      <c r="U6" s="107"/>
      <c r="AP6" s="16"/>
      <c r="AQ6" s="16"/>
      <c r="AR6" s="16"/>
      <c r="AS6" s="16"/>
      <c r="AT6" s="16"/>
      <c r="AU6" s="16"/>
      <c r="AV6" s="16"/>
      <c r="AW6" s="16"/>
      <c r="AX6" s="16"/>
    </row>
    <row r="7" spans="2:50" s="12" customFormat="1" ht="9" thickBot="1">
      <c r="B7" s="119"/>
      <c r="C7" s="18"/>
      <c r="D7" s="18"/>
      <c r="E7" s="18"/>
      <c r="F7" s="18"/>
      <c r="G7" s="18"/>
      <c r="H7" s="18"/>
      <c r="I7" s="18"/>
      <c r="J7" s="18"/>
      <c r="K7" s="18"/>
      <c r="L7" s="18"/>
      <c r="M7" s="18"/>
      <c r="N7" s="18"/>
      <c r="O7" s="18"/>
      <c r="P7" s="18"/>
      <c r="Q7" s="18"/>
      <c r="R7" s="18"/>
      <c r="S7" s="18"/>
      <c r="T7" s="18"/>
      <c r="U7" s="120"/>
      <c r="AP7" s="16"/>
      <c r="AQ7" s="16"/>
      <c r="AR7" s="16"/>
      <c r="AS7" s="16"/>
      <c r="AT7" s="16"/>
      <c r="AU7" s="16"/>
      <c r="AV7" s="16"/>
      <c r="AW7" s="16"/>
      <c r="AX7" s="16"/>
    </row>
    <row r="8" spans="2:50" s="12" customFormat="1" ht="16.5" thickBot="1">
      <c r="B8" s="532" t="s">
        <v>151</v>
      </c>
      <c r="C8" s="533"/>
      <c r="D8" s="533"/>
      <c r="E8" s="533"/>
      <c r="F8" s="533"/>
      <c r="G8" s="533"/>
      <c r="H8" s="534" t="s">
        <v>152</v>
      </c>
      <c r="I8" s="534"/>
      <c r="J8" s="534"/>
      <c r="K8" s="534"/>
      <c r="L8" s="534"/>
      <c r="M8" s="534"/>
      <c r="N8" s="534"/>
      <c r="O8" s="534"/>
      <c r="P8" s="534"/>
      <c r="Q8" s="534"/>
      <c r="R8" s="534"/>
      <c r="S8" s="534"/>
      <c r="T8" s="534"/>
      <c r="U8" s="535"/>
      <c r="X8" s="536" t="s">
        <v>152</v>
      </c>
      <c r="Y8" s="537"/>
      <c r="Z8" s="538"/>
      <c r="AP8" s="16"/>
      <c r="AQ8" s="16"/>
      <c r="AR8" s="16"/>
      <c r="AS8" s="16"/>
      <c r="AT8" s="16"/>
      <c r="AU8" s="16"/>
      <c r="AV8" s="16"/>
      <c r="AW8" s="16"/>
      <c r="AX8" s="16"/>
    </row>
    <row r="9" spans="2:50" s="12" customFormat="1" ht="9" thickBot="1">
      <c r="B9" s="119"/>
      <c r="C9" s="18"/>
      <c r="D9" s="18"/>
      <c r="E9" s="18"/>
      <c r="F9" s="18"/>
      <c r="G9" s="18"/>
      <c r="H9" s="18"/>
      <c r="I9" s="18"/>
      <c r="J9" s="18"/>
      <c r="K9" s="18"/>
      <c r="L9" s="18"/>
      <c r="M9" s="18"/>
      <c r="N9" s="18"/>
      <c r="O9" s="18"/>
      <c r="P9" s="18"/>
      <c r="Q9" s="18"/>
      <c r="R9" s="18"/>
      <c r="S9" s="18"/>
      <c r="T9" s="18"/>
      <c r="U9" s="120"/>
      <c r="X9" s="421" t="s">
        <v>153</v>
      </c>
      <c r="Y9" s="422"/>
      <c r="Z9" s="539"/>
      <c r="AP9" s="16"/>
      <c r="AQ9" s="16"/>
      <c r="AR9" s="16"/>
      <c r="AS9" s="16"/>
      <c r="AT9" s="16"/>
      <c r="AU9" s="16"/>
      <c r="AV9" s="16"/>
      <c r="AW9" s="16"/>
      <c r="AX9" s="16"/>
    </row>
    <row r="10" spans="2:21" ht="16.5" thickBot="1">
      <c r="B10" s="325" t="s">
        <v>4</v>
      </c>
      <c r="C10" s="326"/>
      <c r="D10" s="326"/>
      <c r="E10" s="326"/>
      <c r="F10" s="326"/>
      <c r="G10" s="326"/>
      <c r="H10" s="326"/>
      <c r="I10" s="326"/>
      <c r="J10" s="326"/>
      <c r="K10" s="326"/>
      <c r="L10" s="326"/>
      <c r="M10" s="326"/>
      <c r="N10" s="326"/>
      <c r="O10" s="326"/>
      <c r="P10" s="326"/>
      <c r="Q10" s="326"/>
      <c r="R10" s="326"/>
      <c r="S10" s="326"/>
      <c r="T10" s="326"/>
      <c r="U10" s="354"/>
    </row>
    <row r="11" spans="2:50" s="10" customFormat="1" ht="9.75" thickBot="1" thickTop="1">
      <c r="B11" s="108"/>
      <c r="C11" s="7"/>
      <c r="D11" s="7"/>
      <c r="E11" s="7"/>
      <c r="F11" s="7"/>
      <c r="G11" s="7"/>
      <c r="H11" s="7"/>
      <c r="I11" s="7"/>
      <c r="J11" s="7"/>
      <c r="K11" s="7"/>
      <c r="L11" s="7"/>
      <c r="M11" s="8"/>
      <c r="N11" s="8"/>
      <c r="O11" s="8"/>
      <c r="P11" s="8"/>
      <c r="Q11" s="8"/>
      <c r="R11" s="8"/>
      <c r="S11" s="9"/>
      <c r="T11" s="7"/>
      <c r="U11" s="109"/>
      <c r="W11" s="11"/>
      <c r="AP11" s="13"/>
      <c r="AQ11" s="13"/>
      <c r="AR11" s="13"/>
      <c r="AS11" s="13"/>
      <c r="AT11" s="13"/>
      <c r="AU11" s="13"/>
      <c r="AV11" s="13"/>
      <c r="AW11" s="13"/>
      <c r="AX11" s="13"/>
    </row>
    <row r="12" spans="2:21" ht="16.5" thickBot="1">
      <c r="B12" s="110"/>
      <c r="C12" s="390"/>
      <c r="D12" s="391"/>
      <c r="E12" s="391"/>
      <c r="F12" s="391"/>
      <c r="G12" s="391"/>
      <c r="H12" s="358" t="s">
        <v>114</v>
      </c>
      <c r="I12" s="358"/>
      <c r="J12" s="358"/>
      <c r="K12" s="358"/>
      <c r="L12" s="359"/>
      <c r="M12" s="358" t="s">
        <v>115</v>
      </c>
      <c r="N12" s="358"/>
      <c r="O12" s="358"/>
      <c r="P12" s="358"/>
      <c r="Q12" s="358"/>
      <c r="R12" s="361" t="s">
        <v>116</v>
      </c>
      <c r="S12" s="362"/>
      <c r="T12" s="363"/>
      <c r="U12" s="111"/>
    </row>
    <row r="13" spans="2:21" ht="16.5" thickTop="1">
      <c r="B13" s="110"/>
      <c r="C13" s="309" t="s">
        <v>9</v>
      </c>
      <c r="D13" s="310"/>
      <c r="E13" s="310"/>
      <c r="F13" s="310"/>
      <c r="G13" s="311"/>
      <c r="H13" s="101">
        <v>1</v>
      </c>
      <c r="I13" s="62" t="s">
        <v>87</v>
      </c>
      <c r="J13" s="378">
        <v>7.48</v>
      </c>
      <c r="K13" s="379"/>
      <c r="L13" s="379"/>
      <c r="M13" s="102">
        <v>1</v>
      </c>
      <c r="N13" s="62" t="s">
        <v>87</v>
      </c>
      <c r="O13" s="378">
        <v>2.77</v>
      </c>
      <c r="P13" s="379"/>
      <c r="Q13" s="423"/>
      <c r="R13" s="337">
        <f aca="true" t="shared" si="0" ref="R13:R25">H13*J13*M13*O13</f>
        <v>20.7196</v>
      </c>
      <c r="S13" s="338"/>
      <c r="T13" s="339"/>
      <c r="U13" s="112"/>
    </row>
    <row r="14" spans="2:26" ht="15.75">
      <c r="B14" s="110"/>
      <c r="C14" s="309" t="s">
        <v>10</v>
      </c>
      <c r="D14" s="310"/>
      <c r="E14" s="310"/>
      <c r="F14" s="310"/>
      <c r="G14" s="311"/>
      <c r="H14" s="101">
        <v>1</v>
      </c>
      <c r="I14" s="62" t="s">
        <v>87</v>
      </c>
      <c r="J14" s="378"/>
      <c r="K14" s="379"/>
      <c r="L14" s="379"/>
      <c r="M14" s="102">
        <v>1</v>
      </c>
      <c r="N14" s="62" t="s">
        <v>87</v>
      </c>
      <c r="O14" s="378"/>
      <c r="P14" s="379"/>
      <c r="Q14" s="423"/>
      <c r="R14" s="337">
        <f t="shared" si="0"/>
        <v>0</v>
      </c>
      <c r="S14" s="338"/>
      <c r="T14" s="339"/>
      <c r="U14" s="111"/>
      <c r="X14" s="19"/>
      <c r="Y14" s="19"/>
      <c r="Z14" s="19"/>
    </row>
    <row r="15" spans="2:26" ht="15.75">
      <c r="B15" s="110"/>
      <c r="C15" s="309" t="s">
        <v>88</v>
      </c>
      <c r="D15" s="310"/>
      <c r="E15" s="310"/>
      <c r="F15" s="310"/>
      <c r="G15" s="311"/>
      <c r="H15" s="101">
        <v>1</v>
      </c>
      <c r="I15" s="62" t="s">
        <v>87</v>
      </c>
      <c r="J15" s="378"/>
      <c r="K15" s="379"/>
      <c r="L15" s="379"/>
      <c r="M15" s="102">
        <v>1</v>
      </c>
      <c r="N15" s="62" t="s">
        <v>87</v>
      </c>
      <c r="O15" s="378"/>
      <c r="P15" s="379"/>
      <c r="Q15" s="423"/>
      <c r="R15" s="337">
        <f t="shared" si="0"/>
        <v>0</v>
      </c>
      <c r="S15" s="338"/>
      <c r="T15" s="339"/>
      <c r="U15" s="111"/>
      <c r="X15" s="19"/>
      <c r="Y15" s="19"/>
      <c r="Z15" s="19"/>
    </row>
    <row r="16" spans="2:26" ht="15.75">
      <c r="B16" s="110"/>
      <c r="C16" s="309" t="s">
        <v>89</v>
      </c>
      <c r="D16" s="310"/>
      <c r="E16" s="310"/>
      <c r="F16" s="310"/>
      <c r="G16" s="311"/>
      <c r="H16" s="101">
        <v>1</v>
      </c>
      <c r="I16" s="62" t="s">
        <v>87</v>
      </c>
      <c r="J16" s="378"/>
      <c r="K16" s="379"/>
      <c r="L16" s="379"/>
      <c r="M16" s="102">
        <v>1</v>
      </c>
      <c r="N16" s="62" t="s">
        <v>87</v>
      </c>
      <c r="O16" s="378"/>
      <c r="P16" s="379"/>
      <c r="Q16" s="423"/>
      <c r="R16" s="337">
        <f t="shared" si="0"/>
        <v>0</v>
      </c>
      <c r="S16" s="338"/>
      <c r="T16" s="339"/>
      <c r="U16" s="111"/>
      <c r="X16" s="19"/>
      <c r="Y16" s="19"/>
      <c r="Z16" s="19"/>
    </row>
    <row r="17" spans="2:26" ht="15.75">
      <c r="B17" s="110"/>
      <c r="C17" s="309" t="s">
        <v>90</v>
      </c>
      <c r="D17" s="310"/>
      <c r="E17" s="310"/>
      <c r="F17" s="310"/>
      <c r="G17" s="311"/>
      <c r="H17" s="101">
        <v>1</v>
      </c>
      <c r="I17" s="62" t="s">
        <v>87</v>
      </c>
      <c r="J17" s="378"/>
      <c r="K17" s="379"/>
      <c r="L17" s="379"/>
      <c r="M17" s="102">
        <v>1</v>
      </c>
      <c r="N17" s="62" t="s">
        <v>87</v>
      </c>
      <c r="O17" s="378"/>
      <c r="P17" s="379"/>
      <c r="Q17" s="423"/>
      <c r="R17" s="337">
        <f t="shared" si="0"/>
        <v>0</v>
      </c>
      <c r="S17" s="338"/>
      <c r="T17" s="339"/>
      <c r="U17" s="111"/>
      <c r="X17" s="19"/>
      <c r="Y17" s="19"/>
      <c r="Z17" s="19"/>
    </row>
    <row r="18" spans="2:50" ht="15.75">
      <c r="B18" s="110"/>
      <c r="C18" s="309" t="s">
        <v>91</v>
      </c>
      <c r="D18" s="310"/>
      <c r="E18" s="310"/>
      <c r="F18" s="310"/>
      <c r="G18" s="311"/>
      <c r="H18" s="101">
        <v>1</v>
      </c>
      <c r="I18" s="62" t="s">
        <v>87</v>
      </c>
      <c r="J18" s="378"/>
      <c r="K18" s="379"/>
      <c r="L18" s="379"/>
      <c r="M18" s="102">
        <v>1</v>
      </c>
      <c r="N18" s="62" t="s">
        <v>87</v>
      </c>
      <c r="O18" s="378"/>
      <c r="P18" s="379"/>
      <c r="Q18" s="423"/>
      <c r="R18" s="337">
        <f t="shared" si="0"/>
        <v>0</v>
      </c>
      <c r="S18" s="338"/>
      <c r="T18" s="339"/>
      <c r="U18" s="111"/>
      <c r="W18" s="23"/>
      <c r="X18" s="19"/>
      <c r="Y18" s="19"/>
      <c r="Z18" s="19"/>
      <c r="AA18" s="24"/>
      <c r="AB18" s="24"/>
      <c r="AC18" s="19"/>
      <c r="AD18" s="19"/>
      <c r="AE18" s="19"/>
      <c r="AF18" s="19"/>
      <c r="AG18" s="19"/>
      <c r="AH18" s="19"/>
      <c r="AI18" s="24"/>
      <c r="AJ18" s="24"/>
      <c r="AK18" s="24"/>
      <c r="AL18" s="24"/>
      <c r="AM18" s="24"/>
      <c r="AN18" s="24"/>
      <c r="AO18" s="24"/>
      <c r="AP18" s="24"/>
      <c r="AQ18" s="24"/>
      <c r="AR18" s="24"/>
      <c r="AS18" s="24"/>
      <c r="AT18" s="24"/>
      <c r="AU18" s="24"/>
      <c r="AV18" s="24"/>
      <c r="AW18" s="24"/>
      <c r="AX18" s="24"/>
    </row>
    <row r="19" spans="2:50" ht="15.75">
      <c r="B19" s="110"/>
      <c r="C19" s="309" t="s">
        <v>92</v>
      </c>
      <c r="D19" s="310"/>
      <c r="E19" s="310"/>
      <c r="F19" s="310"/>
      <c r="G19" s="311"/>
      <c r="H19" s="101">
        <v>1</v>
      </c>
      <c r="I19" s="62" t="s">
        <v>87</v>
      </c>
      <c r="J19" s="378"/>
      <c r="K19" s="379"/>
      <c r="L19" s="379"/>
      <c r="M19" s="102">
        <v>1</v>
      </c>
      <c r="N19" s="62" t="s">
        <v>87</v>
      </c>
      <c r="O19" s="378"/>
      <c r="P19" s="379"/>
      <c r="Q19" s="423"/>
      <c r="R19" s="337">
        <f t="shared" si="0"/>
        <v>0</v>
      </c>
      <c r="S19" s="338"/>
      <c r="T19" s="339"/>
      <c r="U19" s="111"/>
      <c r="W19" s="23"/>
      <c r="X19" s="19"/>
      <c r="Y19" s="19"/>
      <c r="Z19" s="19"/>
      <c r="AA19" s="24"/>
      <c r="AB19" s="24"/>
      <c r="AC19" s="19"/>
      <c r="AD19" s="19"/>
      <c r="AE19" s="19"/>
      <c r="AF19" s="19"/>
      <c r="AG19" s="19"/>
      <c r="AH19" s="19"/>
      <c r="AI19" s="24"/>
      <c r="AJ19" s="24"/>
      <c r="AK19" s="24"/>
      <c r="AL19" s="24"/>
      <c r="AM19" s="24"/>
      <c r="AN19" s="24"/>
      <c r="AO19" s="24"/>
      <c r="AP19" s="24"/>
      <c r="AQ19" s="24"/>
      <c r="AR19" s="24"/>
      <c r="AS19" s="24"/>
      <c r="AT19" s="24"/>
      <c r="AU19" s="24"/>
      <c r="AV19" s="24"/>
      <c r="AW19" s="24"/>
      <c r="AX19" s="24"/>
    </row>
    <row r="20" spans="2:50" ht="15.75">
      <c r="B20" s="110"/>
      <c r="C20" s="309" t="s">
        <v>119</v>
      </c>
      <c r="D20" s="310"/>
      <c r="E20" s="310"/>
      <c r="F20" s="310"/>
      <c r="G20" s="311"/>
      <c r="H20" s="101">
        <v>1</v>
      </c>
      <c r="I20" s="62" t="s">
        <v>87</v>
      </c>
      <c r="J20" s="378"/>
      <c r="K20" s="379"/>
      <c r="L20" s="379"/>
      <c r="M20" s="102">
        <v>1</v>
      </c>
      <c r="N20" s="62" t="s">
        <v>87</v>
      </c>
      <c r="O20" s="378"/>
      <c r="P20" s="379"/>
      <c r="Q20" s="423"/>
      <c r="R20" s="337">
        <f t="shared" si="0"/>
        <v>0</v>
      </c>
      <c r="S20" s="338"/>
      <c r="T20" s="339"/>
      <c r="U20" s="111"/>
      <c r="W20" s="23"/>
      <c r="X20" s="19"/>
      <c r="Y20" s="19"/>
      <c r="Z20" s="19"/>
      <c r="AA20" s="24"/>
      <c r="AB20" s="24"/>
      <c r="AC20" s="19"/>
      <c r="AD20" s="19"/>
      <c r="AE20" s="19"/>
      <c r="AF20" s="19"/>
      <c r="AG20" s="19"/>
      <c r="AH20" s="19"/>
      <c r="AI20" s="24"/>
      <c r="AJ20" s="24"/>
      <c r="AK20" s="24"/>
      <c r="AL20" s="24"/>
      <c r="AM20" s="24"/>
      <c r="AN20" s="24"/>
      <c r="AO20" s="24"/>
      <c r="AP20" s="24"/>
      <c r="AQ20" s="24"/>
      <c r="AR20" s="24"/>
      <c r="AS20" s="24"/>
      <c r="AT20" s="24"/>
      <c r="AU20" s="24"/>
      <c r="AV20" s="24"/>
      <c r="AW20" s="24"/>
      <c r="AX20" s="24"/>
    </row>
    <row r="21" spans="2:50" ht="15.75">
      <c r="B21" s="110"/>
      <c r="C21" s="309" t="s">
        <v>120</v>
      </c>
      <c r="D21" s="310"/>
      <c r="E21" s="310"/>
      <c r="F21" s="310"/>
      <c r="G21" s="311"/>
      <c r="H21" s="101">
        <v>1</v>
      </c>
      <c r="I21" s="62" t="s">
        <v>87</v>
      </c>
      <c r="J21" s="378"/>
      <c r="K21" s="379"/>
      <c r="L21" s="379"/>
      <c r="M21" s="102">
        <v>1</v>
      </c>
      <c r="N21" s="62" t="s">
        <v>87</v>
      </c>
      <c r="O21" s="378"/>
      <c r="P21" s="379"/>
      <c r="Q21" s="423"/>
      <c r="R21" s="337">
        <f t="shared" si="0"/>
        <v>0</v>
      </c>
      <c r="S21" s="338"/>
      <c r="T21" s="339"/>
      <c r="U21" s="111"/>
      <c r="W21" s="23"/>
      <c r="X21" s="19"/>
      <c r="Y21" s="19"/>
      <c r="Z21" s="19"/>
      <c r="AA21" s="24"/>
      <c r="AB21" s="24"/>
      <c r="AC21" s="19"/>
      <c r="AD21" s="19"/>
      <c r="AE21" s="19"/>
      <c r="AF21" s="19"/>
      <c r="AG21" s="19"/>
      <c r="AH21" s="19"/>
      <c r="AI21" s="24"/>
      <c r="AJ21" s="24"/>
      <c r="AK21" s="24"/>
      <c r="AL21" s="24"/>
      <c r="AM21" s="24"/>
      <c r="AN21" s="24"/>
      <c r="AO21" s="24"/>
      <c r="AP21" s="24"/>
      <c r="AQ21" s="24"/>
      <c r="AR21" s="24"/>
      <c r="AS21" s="24"/>
      <c r="AT21" s="24"/>
      <c r="AU21" s="24"/>
      <c r="AV21" s="24"/>
      <c r="AW21" s="24"/>
      <c r="AX21" s="24"/>
    </row>
    <row r="22" spans="2:50" ht="15.75">
      <c r="B22" s="110"/>
      <c r="C22" s="309" t="s">
        <v>121</v>
      </c>
      <c r="D22" s="310"/>
      <c r="E22" s="310"/>
      <c r="F22" s="310"/>
      <c r="G22" s="311"/>
      <c r="H22" s="101">
        <v>1</v>
      </c>
      <c r="I22" s="62" t="s">
        <v>87</v>
      </c>
      <c r="J22" s="378"/>
      <c r="K22" s="379"/>
      <c r="L22" s="379"/>
      <c r="M22" s="102">
        <v>1</v>
      </c>
      <c r="N22" s="62" t="s">
        <v>87</v>
      </c>
      <c r="O22" s="378"/>
      <c r="P22" s="379"/>
      <c r="Q22" s="423"/>
      <c r="R22" s="337">
        <f t="shared" si="0"/>
        <v>0</v>
      </c>
      <c r="S22" s="338"/>
      <c r="T22" s="339"/>
      <c r="U22" s="111"/>
      <c r="W22" s="23"/>
      <c r="X22" s="19"/>
      <c r="Y22" s="19"/>
      <c r="Z22" s="19"/>
      <c r="AA22" s="24"/>
      <c r="AB22" s="24"/>
      <c r="AC22" s="19"/>
      <c r="AD22" s="19"/>
      <c r="AE22" s="19"/>
      <c r="AF22" s="19"/>
      <c r="AG22" s="19"/>
      <c r="AH22" s="19"/>
      <c r="AI22" s="24"/>
      <c r="AJ22" s="24"/>
      <c r="AK22" s="24"/>
      <c r="AL22" s="24"/>
      <c r="AM22" s="24"/>
      <c r="AN22" s="24"/>
      <c r="AO22" s="24"/>
      <c r="AP22" s="24"/>
      <c r="AQ22" s="24"/>
      <c r="AR22" s="24"/>
      <c r="AS22" s="24"/>
      <c r="AT22" s="24"/>
      <c r="AU22" s="24"/>
      <c r="AV22" s="24"/>
      <c r="AW22" s="24"/>
      <c r="AX22" s="24"/>
    </row>
    <row r="23" spans="2:50" ht="15.75">
      <c r="B23" s="110"/>
      <c r="C23" s="309" t="s">
        <v>122</v>
      </c>
      <c r="D23" s="310"/>
      <c r="E23" s="310"/>
      <c r="F23" s="310"/>
      <c r="G23" s="311"/>
      <c r="H23" s="101">
        <v>1</v>
      </c>
      <c r="I23" s="62" t="s">
        <v>87</v>
      </c>
      <c r="J23" s="378"/>
      <c r="K23" s="379"/>
      <c r="L23" s="379"/>
      <c r="M23" s="102">
        <v>1</v>
      </c>
      <c r="N23" s="62" t="s">
        <v>87</v>
      </c>
      <c r="O23" s="378"/>
      <c r="P23" s="379"/>
      <c r="Q23" s="423"/>
      <c r="R23" s="337">
        <f t="shared" si="0"/>
        <v>0</v>
      </c>
      <c r="S23" s="338"/>
      <c r="T23" s="339"/>
      <c r="U23" s="111"/>
      <c r="W23" s="23"/>
      <c r="X23" s="19"/>
      <c r="Y23" s="19"/>
      <c r="Z23" s="19"/>
      <c r="AA23" s="24"/>
      <c r="AB23" s="24"/>
      <c r="AC23" s="19"/>
      <c r="AD23" s="19"/>
      <c r="AE23" s="19"/>
      <c r="AF23" s="19"/>
      <c r="AG23" s="19"/>
      <c r="AH23" s="19"/>
      <c r="AI23" s="24"/>
      <c r="AJ23" s="24"/>
      <c r="AK23" s="24"/>
      <c r="AL23" s="24"/>
      <c r="AM23" s="24"/>
      <c r="AN23" s="24"/>
      <c r="AO23" s="24"/>
      <c r="AP23" s="24"/>
      <c r="AQ23" s="24"/>
      <c r="AR23" s="24"/>
      <c r="AS23" s="24"/>
      <c r="AT23" s="24"/>
      <c r="AU23" s="24"/>
      <c r="AV23" s="24"/>
      <c r="AW23" s="24"/>
      <c r="AX23" s="24"/>
    </row>
    <row r="24" spans="2:50" ht="15.75">
      <c r="B24" s="110"/>
      <c r="C24" s="309" t="s">
        <v>123</v>
      </c>
      <c r="D24" s="310"/>
      <c r="E24" s="310"/>
      <c r="F24" s="310"/>
      <c r="G24" s="311"/>
      <c r="H24" s="101">
        <v>1</v>
      </c>
      <c r="I24" s="62" t="s">
        <v>87</v>
      </c>
      <c r="J24" s="378"/>
      <c r="K24" s="379"/>
      <c r="L24" s="379"/>
      <c r="M24" s="102">
        <v>1</v>
      </c>
      <c r="N24" s="62" t="s">
        <v>87</v>
      </c>
      <c r="O24" s="378"/>
      <c r="P24" s="379"/>
      <c r="Q24" s="423"/>
      <c r="R24" s="337">
        <f t="shared" si="0"/>
        <v>0</v>
      </c>
      <c r="S24" s="338"/>
      <c r="T24" s="339"/>
      <c r="U24" s="111"/>
      <c r="W24" s="23"/>
      <c r="X24" s="19"/>
      <c r="Y24" s="19"/>
      <c r="Z24" s="19"/>
      <c r="AA24" s="24"/>
      <c r="AB24" s="24"/>
      <c r="AC24" s="19"/>
      <c r="AD24" s="19"/>
      <c r="AE24" s="19"/>
      <c r="AF24" s="19"/>
      <c r="AG24" s="19"/>
      <c r="AH24" s="19"/>
      <c r="AI24" s="24"/>
      <c r="AJ24" s="24"/>
      <c r="AK24" s="24"/>
      <c r="AL24" s="24"/>
      <c r="AM24" s="24"/>
      <c r="AN24" s="24"/>
      <c r="AO24" s="24"/>
      <c r="AP24" s="24"/>
      <c r="AQ24" s="24"/>
      <c r="AR24" s="24"/>
      <c r="AS24" s="24"/>
      <c r="AT24" s="24"/>
      <c r="AU24" s="24"/>
      <c r="AV24" s="24"/>
      <c r="AW24" s="24"/>
      <c r="AX24" s="24"/>
    </row>
    <row r="25" spans="2:50" ht="15.75">
      <c r="B25" s="110"/>
      <c r="C25" s="510" t="s">
        <v>124</v>
      </c>
      <c r="D25" s="511"/>
      <c r="E25" s="511"/>
      <c r="F25" s="511"/>
      <c r="G25" s="512"/>
      <c r="H25" s="193">
        <v>1</v>
      </c>
      <c r="I25" s="104" t="s">
        <v>87</v>
      </c>
      <c r="J25" s="513"/>
      <c r="K25" s="514"/>
      <c r="L25" s="514"/>
      <c r="M25" s="103">
        <v>1</v>
      </c>
      <c r="N25" s="104" t="s">
        <v>87</v>
      </c>
      <c r="O25" s="513"/>
      <c r="P25" s="514"/>
      <c r="Q25" s="515"/>
      <c r="R25" s="516">
        <f t="shared" si="0"/>
        <v>0</v>
      </c>
      <c r="S25" s="517"/>
      <c r="T25" s="518"/>
      <c r="U25" s="111"/>
      <c r="W25" s="23"/>
      <c r="X25" s="19"/>
      <c r="Y25" s="19"/>
      <c r="Z25" s="19"/>
      <c r="AA25" s="24"/>
      <c r="AB25" s="24"/>
      <c r="AC25" s="19"/>
      <c r="AD25" s="19"/>
      <c r="AE25" s="19"/>
      <c r="AF25" s="19"/>
      <c r="AG25" s="19"/>
      <c r="AH25" s="19"/>
      <c r="AI25" s="24"/>
      <c r="AJ25" s="24"/>
      <c r="AK25" s="24"/>
      <c r="AL25" s="24"/>
      <c r="AM25" s="24"/>
      <c r="AN25" s="24"/>
      <c r="AO25" s="24"/>
      <c r="AP25" s="24"/>
      <c r="AQ25" s="24"/>
      <c r="AR25" s="24"/>
      <c r="AS25" s="24"/>
      <c r="AT25" s="24"/>
      <c r="AU25" s="24"/>
      <c r="AV25" s="24"/>
      <c r="AW25" s="24"/>
      <c r="AX25" s="24"/>
    </row>
    <row r="26" spans="2:50" ht="15.75">
      <c r="B26" s="110"/>
      <c r="C26" s="309" t="s">
        <v>131</v>
      </c>
      <c r="D26" s="310"/>
      <c r="E26" s="310"/>
      <c r="F26" s="310"/>
      <c r="G26" s="311"/>
      <c r="H26" s="101">
        <v>1</v>
      </c>
      <c r="I26" s="62" t="s">
        <v>87</v>
      </c>
      <c r="J26" s="378">
        <v>1.17</v>
      </c>
      <c r="K26" s="379"/>
      <c r="L26" s="379"/>
      <c r="M26" s="102">
        <v>1</v>
      </c>
      <c r="N26" s="62" t="s">
        <v>87</v>
      </c>
      <c r="O26" s="378">
        <v>1.2</v>
      </c>
      <c r="P26" s="379"/>
      <c r="Q26" s="423"/>
      <c r="R26" s="337">
        <f>-H26*J26*M26*O26</f>
        <v>-1.404</v>
      </c>
      <c r="S26" s="338"/>
      <c r="T26" s="339"/>
      <c r="U26" s="111"/>
      <c r="W26" s="23"/>
      <c r="X26" s="19"/>
      <c r="Y26" s="19"/>
      <c r="Z26" s="19"/>
      <c r="AA26" s="24"/>
      <c r="AB26" s="24"/>
      <c r="AC26" s="19"/>
      <c r="AD26" s="19"/>
      <c r="AE26" s="19"/>
      <c r="AF26" s="19"/>
      <c r="AG26" s="19"/>
      <c r="AH26" s="19"/>
      <c r="AI26" s="24"/>
      <c r="AJ26" s="24"/>
      <c r="AK26" s="24"/>
      <c r="AL26" s="24"/>
      <c r="AM26" s="24"/>
      <c r="AN26" s="24"/>
      <c r="AO26" s="24"/>
      <c r="AP26" s="24"/>
      <c r="AQ26" s="24"/>
      <c r="AR26" s="24"/>
      <c r="AS26" s="24"/>
      <c r="AT26" s="24"/>
      <c r="AU26" s="24"/>
      <c r="AV26" s="24"/>
      <c r="AW26" s="24"/>
      <c r="AX26" s="24"/>
    </row>
    <row r="27" spans="2:50" ht="15.75">
      <c r="B27" s="110"/>
      <c r="C27" s="309" t="s">
        <v>132</v>
      </c>
      <c r="D27" s="310"/>
      <c r="E27" s="310"/>
      <c r="F27" s="310"/>
      <c r="G27" s="311"/>
      <c r="H27" s="101">
        <v>3</v>
      </c>
      <c r="I27" s="62" t="s">
        <v>87</v>
      </c>
      <c r="J27" s="378">
        <v>1.2</v>
      </c>
      <c r="K27" s="379"/>
      <c r="L27" s="379"/>
      <c r="M27" s="102">
        <v>1</v>
      </c>
      <c r="N27" s="62" t="s">
        <v>87</v>
      </c>
      <c r="O27" s="378">
        <v>1.2</v>
      </c>
      <c r="P27" s="379"/>
      <c r="Q27" s="423"/>
      <c r="R27" s="337">
        <f aca="true" t="shared" si="1" ref="R27:R36">-H27*J27*M27*O27</f>
        <v>-4.319999999999999</v>
      </c>
      <c r="S27" s="338"/>
      <c r="T27" s="339"/>
      <c r="U27" s="111"/>
      <c r="W27" s="23"/>
      <c r="X27" s="19"/>
      <c r="Y27" s="19"/>
      <c r="Z27" s="19"/>
      <c r="AA27" s="24"/>
      <c r="AB27" s="24"/>
      <c r="AC27" s="19"/>
      <c r="AD27" s="19"/>
      <c r="AE27" s="19"/>
      <c r="AF27" s="19"/>
      <c r="AG27" s="19"/>
      <c r="AH27" s="19"/>
      <c r="AI27" s="24"/>
      <c r="AJ27" s="24"/>
      <c r="AK27" s="24"/>
      <c r="AL27" s="24"/>
      <c r="AM27" s="24"/>
      <c r="AN27" s="24"/>
      <c r="AO27" s="24"/>
      <c r="AP27" s="24"/>
      <c r="AQ27" s="24"/>
      <c r="AR27" s="24"/>
      <c r="AS27" s="24"/>
      <c r="AT27" s="24"/>
      <c r="AU27" s="24"/>
      <c r="AV27" s="24"/>
      <c r="AW27" s="24"/>
      <c r="AX27" s="24"/>
    </row>
    <row r="28" spans="2:50" ht="15.75">
      <c r="B28" s="110"/>
      <c r="C28" s="309" t="s">
        <v>133</v>
      </c>
      <c r="D28" s="310"/>
      <c r="E28" s="310"/>
      <c r="F28" s="310"/>
      <c r="G28" s="311"/>
      <c r="H28" s="101">
        <v>1</v>
      </c>
      <c r="I28" s="62" t="s">
        <v>87</v>
      </c>
      <c r="J28" s="378"/>
      <c r="K28" s="379"/>
      <c r="L28" s="379"/>
      <c r="M28" s="102">
        <v>1</v>
      </c>
      <c r="N28" s="62" t="s">
        <v>87</v>
      </c>
      <c r="O28" s="378"/>
      <c r="P28" s="379"/>
      <c r="Q28" s="423"/>
      <c r="R28" s="337">
        <f t="shared" si="1"/>
        <v>0</v>
      </c>
      <c r="S28" s="338"/>
      <c r="T28" s="339"/>
      <c r="U28" s="111"/>
      <c r="W28" s="23"/>
      <c r="X28" s="19"/>
      <c r="Y28" s="19"/>
      <c r="Z28" s="19"/>
      <c r="AA28" s="24"/>
      <c r="AB28" s="24"/>
      <c r="AC28" s="19"/>
      <c r="AD28" s="19"/>
      <c r="AE28" s="19"/>
      <c r="AF28" s="19"/>
      <c r="AG28" s="19"/>
      <c r="AH28" s="19"/>
      <c r="AI28" s="24"/>
      <c r="AJ28" s="24"/>
      <c r="AK28" s="24"/>
      <c r="AL28" s="24"/>
      <c r="AM28" s="24"/>
      <c r="AN28" s="24"/>
      <c r="AO28" s="24"/>
      <c r="AP28" s="24"/>
      <c r="AQ28" s="24"/>
      <c r="AR28" s="24"/>
      <c r="AS28" s="24"/>
      <c r="AT28" s="24"/>
      <c r="AU28" s="24"/>
      <c r="AV28" s="24"/>
      <c r="AW28" s="24"/>
      <c r="AX28" s="24"/>
    </row>
    <row r="29" spans="2:50" ht="15.75">
      <c r="B29" s="110"/>
      <c r="C29" s="309" t="s">
        <v>134</v>
      </c>
      <c r="D29" s="310"/>
      <c r="E29" s="310"/>
      <c r="F29" s="310"/>
      <c r="G29" s="311"/>
      <c r="H29" s="101">
        <v>1</v>
      </c>
      <c r="I29" s="62" t="s">
        <v>87</v>
      </c>
      <c r="J29" s="378"/>
      <c r="K29" s="379"/>
      <c r="L29" s="379"/>
      <c r="M29" s="102">
        <v>1</v>
      </c>
      <c r="N29" s="62" t="s">
        <v>87</v>
      </c>
      <c r="O29" s="378"/>
      <c r="P29" s="379"/>
      <c r="Q29" s="423"/>
      <c r="R29" s="337">
        <f t="shared" si="1"/>
        <v>0</v>
      </c>
      <c r="S29" s="338"/>
      <c r="T29" s="339"/>
      <c r="U29" s="111"/>
      <c r="W29" s="23"/>
      <c r="X29" s="19"/>
      <c r="Y29" s="19"/>
      <c r="Z29" s="19"/>
      <c r="AA29" s="24"/>
      <c r="AB29" s="24"/>
      <c r="AC29" s="19"/>
      <c r="AD29" s="19"/>
      <c r="AE29" s="19"/>
      <c r="AF29" s="19"/>
      <c r="AG29" s="19"/>
      <c r="AH29" s="19"/>
      <c r="AI29" s="24"/>
      <c r="AJ29" s="24"/>
      <c r="AK29" s="24"/>
      <c r="AL29" s="24"/>
      <c r="AM29" s="24"/>
      <c r="AN29" s="24"/>
      <c r="AO29" s="24"/>
      <c r="AP29" s="24"/>
      <c r="AQ29" s="24"/>
      <c r="AR29" s="24"/>
      <c r="AS29" s="24"/>
      <c r="AT29" s="24"/>
      <c r="AU29" s="24"/>
      <c r="AV29" s="24"/>
      <c r="AW29" s="24"/>
      <c r="AX29" s="24"/>
    </row>
    <row r="30" spans="2:50" ht="15.75">
      <c r="B30" s="110"/>
      <c r="C30" s="309" t="s">
        <v>135</v>
      </c>
      <c r="D30" s="310"/>
      <c r="E30" s="310"/>
      <c r="F30" s="310"/>
      <c r="G30" s="311"/>
      <c r="H30" s="101">
        <v>1</v>
      </c>
      <c r="I30" s="62" t="s">
        <v>87</v>
      </c>
      <c r="J30" s="378"/>
      <c r="K30" s="379"/>
      <c r="L30" s="379"/>
      <c r="M30" s="102">
        <v>1</v>
      </c>
      <c r="N30" s="62" t="s">
        <v>87</v>
      </c>
      <c r="O30" s="378"/>
      <c r="P30" s="379"/>
      <c r="Q30" s="423"/>
      <c r="R30" s="337">
        <f t="shared" si="1"/>
        <v>0</v>
      </c>
      <c r="S30" s="338"/>
      <c r="T30" s="339"/>
      <c r="U30" s="111"/>
      <c r="W30" s="23"/>
      <c r="X30" s="19"/>
      <c r="Y30" s="19"/>
      <c r="Z30" s="19"/>
      <c r="AA30" s="24"/>
      <c r="AB30" s="24"/>
      <c r="AC30" s="19"/>
      <c r="AD30" s="19"/>
      <c r="AE30" s="19"/>
      <c r="AF30" s="19"/>
      <c r="AG30" s="19"/>
      <c r="AH30" s="19"/>
      <c r="AI30" s="24"/>
      <c r="AJ30" s="24"/>
      <c r="AK30" s="24"/>
      <c r="AL30" s="24"/>
      <c r="AM30" s="24"/>
      <c r="AN30" s="24"/>
      <c r="AO30" s="24"/>
      <c r="AP30" s="24"/>
      <c r="AQ30" s="24"/>
      <c r="AR30" s="24"/>
      <c r="AS30" s="24"/>
      <c r="AT30" s="24"/>
      <c r="AU30" s="24"/>
      <c r="AV30" s="24"/>
      <c r="AW30" s="24"/>
      <c r="AX30" s="24"/>
    </row>
    <row r="31" spans="2:50" ht="15.75">
      <c r="B31" s="110"/>
      <c r="C31" s="309" t="s">
        <v>136</v>
      </c>
      <c r="D31" s="310"/>
      <c r="E31" s="310"/>
      <c r="F31" s="310"/>
      <c r="G31" s="311"/>
      <c r="H31" s="101">
        <v>1</v>
      </c>
      <c r="I31" s="62" t="s">
        <v>87</v>
      </c>
      <c r="J31" s="378"/>
      <c r="K31" s="379"/>
      <c r="L31" s="379"/>
      <c r="M31" s="102">
        <v>1</v>
      </c>
      <c r="N31" s="62" t="s">
        <v>87</v>
      </c>
      <c r="O31" s="378"/>
      <c r="P31" s="379"/>
      <c r="Q31" s="423"/>
      <c r="R31" s="337">
        <f t="shared" si="1"/>
        <v>0</v>
      </c>
      <c r="S31" s="338"/>
      <c r="T31" s="339"/>
      <c r="U31" s="111"/>
      <c r="W31" s="23"/>
      <c r="X31" s="19"/>
      <c r="Y31" s="19"/>
      <c r="Z31" s="19"/>
      <c r="AA31" s="24"/>
      <c r="AB31" s="24"/>
      <c r="AC31" s="19"/>
      <c r="AU31" s="24"/>
      <c r="AV31" s="24"/>
      <c r="AW31" s="24"/>
      <c r="AX31" s="24"/>
    </row>
    <row r="32" spans="2:50" ht="15.75">
      <c r="B32" s="110"/>
      <c r="C32" s="309" t="s">
        <v>137</v>
      </c>
      <c r="D32" s="310"/>
      <c r="E32" s="310"/>
      <c r="F32" s="310"/>
      <c r="G32" s="311"/>
      <c r="H32" s="101">
        <v>1</v>
      </c>
      <c r="I32" s="62" t="s">
        <v>87</v>
      </c>
      <c r="J32" s="378"/>
      <c r="K32" s="379"/>
      <c r="L32" s="379"/>
      <c r="M32" s="102">
        <v>1</v>
      </c>
      <c r="N32" s="62" t="s">
        <v>87</v>
      </c>
      <c r="O32" s="378"/>
      <c r="P32" s="379"/>
      <c r="Q32" s="423"/>
      <c r="R32" s="337">
        <f t="shared" si="1"/>
        <v>0</v>
      </c>
      <c r="S32" s="338"/>
      <c r="T32" s="339"/>
      <c r="U32" s="111"/>
      <c r="W32" s="23"/>
      <c r="AV32" s="24"/>
      <c r="AW32" s="24"/>
      <c r="AX32" s="24"/>
    </row>
    <row r="33" spans="2:50" ht="15.75">
      <c r="B33" s="110"/>
      <c r="C33" s="309" t="s">
        <v>138</v>
      </c>
      <c r="D33" s="310"/>
      <c r="E33" s="310"/>
      <c r="F33" s="310"/>
      <c r="G33" s="311"/>
      <c r="H33" s="101">
        <v>1</v>
      </c>
      <c r="I33" s="62" t="s">
        <v>87</v>
      </c>
      <c r="J33" s="378"/>
      <c r="K33" s="379"/>
      <c r="L33" s="379"/>
      <c r="M33" s="102">
        <v>1</v>
      </c>
      <c r="N33" s="62" t="s">
        <v>87</v>
      </c>
      <c r="O33" s="378"/>
      <c r="P33" s="379"/>
      <c r="Q33" s="423"/>
      <c r="R33" s="337">
        <f t="shared" si="1"/>
        <v>0</v>
      </c>
      <c r="S33" s="338"/>
      <c r="T33" s="339"/>
      <c r="U33" s="111"/>
      <c r="W33" s="23"/>
      <c r="AV33" s="24"/>
      <c r="AW33" s="24"/>
      <c r="AX33" s="24"/>
    </row>
    <row r="34" spans="2:50" ht="15.75">
      <c r="B34" s="110"/>
      <c r="C34" s="309" t="s">
        <v>139</v>
      </c>
      <c r="D34" s="310"/>
      <c r="E34" s="310"/>
      <c r="F34" s="310"/>
      <c r="G34" s="311"/>
      <c r="H34" s="101">
        <v>1</v>
      </c>
      <c r="I34" s="62" t="s">
        <v>87</v>
      </c>
      <c r="J34" s="378"/>
      <c r="K34" s="379"/>
      <c r="L34" s="379"/>
      <c r="M34" s="102">
        <v>1</v>
      </c>
      <c r="N34" s="62" t="s">
        <v>87</v>
      </c>
      <c r="O34" s="378"/>
      <c r="P34" s="379"/>
      <c r="Q34" s="423"/>
      <c r="R34" s="337">
        <f t="shared" si="1"/>
        <v>0</v>
      </c>
      <c r="S34" s="338"/>
      <c r="T34" s="339"/>
      <c r="U34" s="111"/>
      <c r="W34" s="23"/>
      <c r="AV34" s="24"/>
      <c r="AW34" s="24"/>
      <c r="AX34" s="24"/>
    </row>
    <row r="35" spans="2:50" ht="15.75">
      <c r="B35" s="110"/>
      <c r="C35" s="309" t="s">
        <v>140</v>
      </c>
      <c r="D35" s="310"/>
      <c r="E35" s="310"/>
      <c r="F35" s="310"/>
      <c r="G35" s="311"/>
      <c r="H35" s="101">
        <v>2</v>
      </c>
      <c r="I35" s="62" t="s">
        <v>87</v>
      </c>
      <c r="J35" s="378"/>
      <c r="K35" s="379"/>
      <c r="L35" s="379"/>
      <c r="M35" s="102">
        <v>2</v>
      </c>
      <c r="N35" s="62" t="s">
        <v>87</v>
      </c>
      <c r="O35" s="378"/>
      <c r="P35" s="379"/>
      <c r="Q35" s="423"/>
      <c r="R35" s="337">
        <f t="shared" si="1"/>
        <v>0</v>
      </c>
      <c r="S35" s="338"/>
      <c r="T35" s="339"/>
      <c r="U35" s="111"/>
      <c r="W35" s="23"/>
      <c r="AV35" s="24"/>
      <c r="AW35" s="24"/>
      <c r="AX35" s="24"/>
    </row>
    <row r="36" spans="2:50" ht="16.5" thickBot="1">
      <c r="B36" s="110"/>
      <c r="C36" s="435"/>
      <c r="D36" s="436"/>
      <c r="E36" s="436"/>
      <c r="F36" s="436"/>
      <c r="G36" s="437"/>
      <c r="H36" s="274"/>
      <c r="I36" s="194"/>
      <c r="J36" s="376"/>
      <c r="K36" s="377"/>
      <c r="L36" s="377"/>
      <c r="M36" s="275"/>
      <c r="N36" s="194"/>
      <c r="O36" s="376"/>
      <c r="P36" s="377"/>
      <c r="Q36" s="521"/>
      <c r="R36" s="355">
        <f t="shared" si="1"/>
        <v>0</v>
      </c>
      <c r="S36" s="356"/>
      <c r="T36" s="357"/>
      <c r="U36" s="111"/>
      <c r="W36" s="23"/>
      <c r="AV36" s="24"/>
      <c r="AW36" s="24"/>
      <c r="AX36" s="24"/>
    </row>
    <row r="37" spans="2:34" ht="17.25" thickBot="1" thickTop="1">
      <c r="B37" s="110"/>
      <c r="C37" s="507" t="s">
        <v>36</v>
      </c>
      <c r="D37" s="508"/>
      <c r="E37" s="508"/>
      <c r="F37" s="508"/>
      <c r="G37" s="508"/>
      <c r="H37" s="508"/>
      <c r="I37" s="508"/>
      <c r="J37" s="508"/>
      <c r="K37" s="508"/>
      <c r="L37" s="508"/>
      <c r="M37" s="508"/>
      <c r="N37" s="508"/>
      <c r="O37" s="508"/>
      <c r="P37" s="508"/>
      <c r="Q37" s="508"/>
      <c r="R37" s="410">
        <f>SUM(R13:T36)</f>
        <v>14.9956</v>
      </c>
      <c r="S37" s="411"/>
      <c r="T37" s="412"/>
      <c r="U37" s="111"/>
      <c r="X37" s="19"/>
      <c r="Y37" s="19"/>
      <c r="Z37" s="19"/>
      <c r="AC37" s="19"/>
      <c r="AD37" s="19"/>
      <c r="AE37" s="19"/>
      <c r="AF37" s="19"/>
      <c r="AG37" s="19"/>
      <c r="AH37" s="19"/>
    </row>
    <row r="38" spans="2:50" s="10" customFormat="1" ht="8.25">
      <c r="B38" s="108"/>
      <c r="C38" s="7"/>
      <c r="D38" s="7"/>
      <c r="E38" s="7"/>
      <c r="F38" s="7"/>
      <c r="G38" s="7"/>
      <c r="H38" s="7"/>
      <c r="I38" s="7"/>
      <c r="J38" s="7"/>
      <c r="K38" s="7"/>
      <c r="L38" s="7"/>
      <c r="M38" s="7"/>
      <c r="N38" s="277"/>
      <c r="O38" s="277"/>
      <c r="P38" s="277"/>
      <c r="Q38" s="7"/>
      <c r="R38" s="7"/>
      <c r="S38" s="7"/>
      <c r="T38" s="7"/>
      <c r="U38" s="109"/>
      <c r="W38" s="11"/>
      <c r="AW38" s="13"/>
      <c r="AX38" s="13"/>
    </row>
    <row r="39" spans="2:21" ht="18.75">
      <c r="B39" s="110"/>
      <c r="C39" s="509" t="s">
        <v>117</v>
      </c>
      <c r="D39" s="509"/>
      <c r="E39" s="509"/>
      <c r="F39" s="509"/>
      <c r="G39" s="509"/>
      <c r="H39" s="509"/>
      <c r="I39" s="509"/>
      <c r="J39" s="509"/>
      <c r="K39" s="509"/>
      <c r="L39" s="509"/>
      <c r="M39" s="509"/>
      <c r="N39" s="509"/>
      <c r="O39" s="380" t="s">
        <v>93</v>
      </c>
      <c r="P39" s="380"/>
      <c r="Q39" s="360">
        <f>2*J13</f>
        <v>14.96</v>
      </c>
      <c r="R39" s="360"/>
      <c r="S39" s="360"/>
      <c r="T39" s="278" t="s">
        <v>34</v>
      </c>
      <c r="U39" s="111"/>
    </row>
    <row r="40" spans="2:21" ht="18.75">
      <c r="B40" s="110"/>
      <c r="C40" s="509" t="s">
        <v>118</v>
      </c>
      <c r="D40" s="509"/>
      <c r="E40" s="509"/>
      <c r="F40" s="509"/>
      <c r="G40" s="509"/>
      <c r="H40" s="509"/>
      <c r="I40" s="509"/>
      <c r="J40" s="509"/>
      <c r="K40" s="509"/>
      <c r="L40" s="509"/>
      <c r="M40" s="509"/>
      <c r="N40" s="509"/>
      <c r="O40" s="380" t="s">
        <v>94</v>
      </c>
      <c r="P40" s="380"/>
      <c r="Q40" s="360">
        <f>2*O13</f>
        <v>5.54</v>
      </c>
      <c r="R40" s="360"/>
      <c r="S40" s="360"/>
      <c r="T40" s="278" t="s">
        <v>34</v>
      </c>
      <c r="U40" s="111"/>
    </row>
    <row r="41" spans="2:50" s="10" customFormat="1" ht="9" thickBot="1">
      <c r="B41" s="113"/>
      <c r="C41" s="114"/>
      <c r="D41" s="114"/>
      <c r="E41" s="114"/>
      <c r="F41" s="114"/>
      <c r="G41" s="114"/>
      <c r="H41" s="114"/>
      <c r="I41" s="114"/>
      <c r="J41" s="114"/>
      <c r="K41" s="114"/>
      <c r="L41" s="114"/>
      <c r="M41" s="114"/>
      <c r="N41" s="114"/>
      <c r="O41" s="114"/>
      <c r="P41" s="114"/>
      <c r="Q41" s="114"/>
      <c r="R41" s="114"/>
      <c r="S41" s="114"/>
      <c r="T41" s="114"/>
      <c r="U41" s="115"/>
      <c r="W41" s="11"/>
      <c r="AW41" s="13"/>
      <c r="AX41" s="13"/>
    </row>
    <row r="42" spans="2:50" ht="16.5" thickBot="1">
      <c r="B42" s="325" t="s">
        <v>141</v>
      </c>
      <c r="C42" s="326"/>
      <c r="D42" s="326"/>
      <c r="E42" s="326"/>
      <c r="F42" s="326"/>
      <c r="G42" s="326"/>
      <c r="H42" s="326"/>
      <c r="I42" s="326"/>
      <c r="J42" s="326"/>
      <c r="K42" s="326"/>
      <c r="L42" s="326"/>
      <c r="M42" s="326"/>
      <c r="N42" s="326"/>
      <c r="O42" s="326"/>
      <c r="P42" s="326"/>
      <c r="Q42" s="326"/>
      <c r="R42" s="326"/>
      <c r="S42" s="326"/>
      <c r="T42" s="326"/>
      <c r="U42" s="354"/>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X42" s="10"/>
    </row>
    <row r="43" spans="2:49" s="10" customFormat="1" ht="9.75" thickBot="1" thickTop="1">
      <c r="B43" s="119"/>
      <c r="C43" s="18"/>
      <c r="D43" s="18"/>
      <c r="E43" s="18"/>
      <c r="F43" s="18"/>
      <c r="G43" s="18"/>
      <c r="H43" s="18"/>
      <c r="I43" s="18"/>
      <c r="J43" s="18"/>
      <c r="K43" s="18"/>
      <c r="L43" s="18"/>
      <c r="M43" s="18"/>
      <c r="N43" s="18"/>
      <c r="O43" s="18"/>
      <c r="P43" s="18"/>
      <c r="Q43" s="18"/>
      <c r="R43" s="18"/>
      <c r="S43" s="18"/>
      <c r="T43" s="18"/>
      <c r="U43" s="120"/>
      <c r="W43" s="11"/>
      <c r="AW43" s="13"/>
    </row>
    <row r="44" spans="2:50" ht="16.5" thickBot="1">
      <c r="B44" s="110"/>
      <c r="C44" s="364" t="s">
        <v>11</v>
      </c>
      <c r="D44" s="365"/>
      <c r="E44" s="365"/>
      <c r="F44" s="365"/>
      <c r="G44" s="366"/>
      <c r="H44" s="388" t="s">
        <v>49</v>
      </c>
      <c r="I44" s="372"/>
      <c r="J44" s="340" t="s">
        <v>50</v>
      </c>
      <c r="K44" s="341"/>
      <c r="L44" s="372" t="s">
        <v>51</v>
      </c>
      <c r="M44" s="372"/>
      <c r="N44" s="373"/>
      <c r="O44" s="25"/>
      <c r="P44" s="25"/>
      <c r="Q44" s="25"/>
      <c r="R44" s="25"/>
      <c r="S44" s="25"/>
      <c r="T44" s="25"/>
      <c r="U44" s="121"/>
      <c r="X44" s="211" t="s">
        <v>11</v>
      </c>
      <c r="Y44" s="440" t="s">
        <v>39</v>
      </c>
      <c r="Z44" s="415"/>
      <c r="AA44" s="415"/>
      <c r="AB44" s="416"/>
      <c r="AC44" s="414" t="s">
        <v>40</v>
      </c>
      <c r="AD44" s="415"/>
      <c r="AE44" s="415"/>
      <c r="AF44" s="415"/>
      <c r="AG44" s="416"/>
      <c r="AI44" s="417" t="s">
        <v>44</v>
      </c>
      <c r="AJ44" s="418"/>
      <c r="AK44" s="418"/>
      <c r="AL44" s="157" t="s">
        <v>41</v>
      </c>
      <c r="AM44" s="157" t="s">
        <v>42</v>
      </c>
      <c r="AN44" s="158" t="s">
        <v>43</v>
      </c>
      <c r="AV44" s="19"/>
      <c r="AX44" s="10"/>
    </row>
    <row r="45" spans="2:50" ht="16.5" thickBot="1">
      <c r="B45" s="110"/>
      <c r="C45" s="367"/>
      <c r="D45" s="368"/>
      <c r="E45" s="368"/>
      <c r="F45" s="368"/>
      <c r="G45" s="369"/>
      <c r="H45" s="389" t="s">
        <v>107</v>
      </c>
      <c r="I45" s="374"/>
      <c r="J45" s="370" t="s">
        <v>108</v>
      </c>
      <c r="K45" s="371"/>
      <c r="L45" s="374" t="s">
        <v>109</v>
      </c>
      <c r="M45" s="374"/>
      <c r="N45" s="375"/>
      <c r="O45" s="25"/>
      <c r="P45" s="25"/>
      <c r="Q45" s="25"/>
      <c r="R45" s="25"/>
      <c r="S45" s="25"/>
      <c r="T45" s="25"/>
      <c r="U45" s="111"/>
      <c r="X45" s="212"/>
      <c r="Y45" s="444" t="s">
        <v>0</v>
      </c>
      <c r="Z45" s="445"/>
      <c r="AA45" s="445"/>
      <c r="AB45" s="446"/>
      <c r="AC45" s="426" t="s">
        <v>2</v>
      </c>
      <c r="AD45" s="427"/>
      <c r="AE45" s="427"/>
      <c r="AF45" s="427"/>
      <c r="AG45" s="428"/>
      <c r="AI45" s="419" t="s">
        <v>45</v>
      </c>
      <c r="AJ45" s="420"/>
      <c r="AK45" s="420"/>
      <c r="AL45" s="240">
        <v>0.1</v>
      </c>
      <c r="AM45" s="240">
        <v>0.13</v>
      </c>
      <c r="AN45" s="241">
        <v>0.17</v>
      </c>
      <c r="AV45" s="19"/>
      <c r="AX45" s="10"/>
    </row>
    <row r="46" spans="2:50" ht="18" thickBot="1">
      <c r="B46" s="110"/>
      <c r="C46" s="319"/>
      <c r="D46" s="320"/>
      <c r="E46" s="320"/>
      <c r="F46" s="320"/>
      <c r="G46" s="321"/>
      <c r="H46" s="342" t="s">
        <v>13</v>
      </c>
      <c r="I46" s="343"/>
      <c r="J46" s="343"/>
      <c r="K46" s="343"/>
      <c r="L46" s="344">
        <v>0.13</v>
      </c>
      <c r="M46" s="344"/>
      <c r="N46" s="345"/>
      <c r="O46" s="25"/>
      <c r="P46" s="25"/>
      <c r="Q46" s="25"/>
      <c r="R46" s="25"/>
      <c r="S46" s="25"/>
      <c r="T46" s="25"/>
      <c r="U46" s="121"/>
      <c r="X46" s="213" t="s">
        <v>5</v>
      </c>
      <c r="Y46" s="207">
        <v>0.07</v>
      </c>
      <c r="Z46" s="208"/>
      <c r="AA46" s="208"/>
      <c r="AB46" s="209">
        <v>0.12</v>
      </c>
      <c r="AC46" s="441">
        <v>2.3</v>
      </c>
      <c r="AD46" s="442"/>
      <c r="AE46" s="442"/>
      <c r="AF46" s="442"/>
      <c r="AG46" s="443"/>
      <c r="AI46" s="421" t="s">
        <v>46</v>
      </c>
      <c r="AJ46" s="422"/>
      <c r="AK46" s="422"/>
      <c r="AL46" s="381">
        <v>0.04</v>
      </c>
      <c r="AM46" s="381"/>
      <c r="AN46" s="382"/>
      <c r="AV46" s="19"/>
      <c r="AX46" s="10"/>
    </row>
    <row r="47" spans="2:48" ht="15.75">
      <c r="B47" s="110"/>
      <c r="C47" s="300" t="s">
        <v>69</v>
      </c>
      <c r="D47" s="301"/>
      <c r="E47" s="301"/>
      <c r="F47" s="301"/>
      <c r="G47" s="302"/>
      <c r="H47" s="316">
        <v>0.08</v>
      </c>
      <c r="I47" s="317"/>
      <c r="J47" s="318">
        <v>2.3</v>
      </c>
      <c r="K47" s="318"/>
      <c r="L47" s="383">
        <f>H47/J47</f>
        <v>0.034782608695652174</v>
      </c>
      <c r="M47" s="383"/>
      <c r="N47" s="384"/>
      <c r="O47" s="25"/>
      <c r="P47" s="25"/>
      <c r="Q47" s="25"/>
      <c r="R47" s="25"/>
      <c r="S47" s="25"/>
      <c r="T47" s="25"/>
      <c r="U47" s="111"/>
      <c r="X47" s="214" t="s">
        <v>6</v>
      </c>
      <c r="Y47" s="447">
        <v>0.04</v>
      </c>
      <c r="Z47" s="438"/>
      <c r="AA47" s="438">
        <v>0.25</v>
      </c>
      <c r="AB47" s="439"/>
      <c r="AC47" s="170">
        <v>0.02</v>
      </c>
      <c r="AD47" s="237">
        <v>0.024</v>
      </c>
      <c r="AE47" s="237">
        <v>0.03</v>
      </c>
      <c r="AF47" s="237">
        <v>0.035</v>
      </c>
      <c r="AG47" s="239">
        <v>0.04</v>
      </c>
      <c r="AV47" s="19"/>
    </row>
    <row r="48" spans="2:48" ht="16.5" thickBot="1">
      <c r="B48" s="110"/>
      <c r="C48" s="300" t="s">
        <v>6</v>
      </c>
      <c r="D48" s="301"/>
      <c r="E48" s="301"/>
      <c r="F48" s="301"/>
      <c r="G48" s="302"/>
      <c r="H48" s="316">
        <v>0.12</v>
      </c>
      <c r="I48" s="317"/>
      <c r="J48" s="522">
        <v>0.035</v>
      </c>
      <c r="K48" s="522"/>
      <c r="L48" s="523">
        <f>H48/J48</f>
        <v>3.428571428571428</v>
      </c>
      <c r="M48" s="523"/>
      <c r="N48" s="524"/>
      <c r="O48" s="25"/>
      <c r="P48" s="25"/>
      <c r="Q48" s="25"/>
      <c r="R48" s="25"/>
      <c r="S48" s="25"/>
      <c r="T48" s="25"/>
      <c r="U48" s="121"/>
      <c r="X48" s="215" t="s">
        <v>1</v>
      </c>
      <c r="Y48" s="171">
        <v>0.12</v>
      </c>
      <c r="Z48" s="210"/>
      <c r="AA48" s="210"/>
      <c r="AB48" s="238">
        <v>0.3</v>
      </c>
      <c r="AC48" s="413">
        <v>2.3</v>
      </c>
      <c r="AD48" s="381"/>
      <c r="AE48" s="381"/>
      <c r="AF48" s="381"/>
      <c r="AG48" s="382"/>
      <c r="AV48" s="19"/>
    </row>
    <row r="49" spans="2:21" ht="15.75">
      <c r="B49" s="110"/>
      <c r="C49" s="300" t="s">
        <v>1</v>
      </c>
      <c r="D49" s="301"/>
      <c r="E49" s="301"/>
      <c r="F49" s="301"/>
      <c r="G49" s="302"/>
      <c r="H49" s="519">
        <v>0.2</v>
      </c>
      <c r="I49" s="520"/>
      <c r="J49" s="318">
        <v>2.3</v>
      </c>
      <c r="K49" s="318"/>
      <c r="L49" s="383">
        <f>H49/J49</f>
        <v>0.08695652173913045</v>
      </c>
      <c r="M49" s="383"/>
      <c r="N49" s="384"/>
      <c r="O49" s="25"/>
      <c r="P49" s="25"/>
      <c r="Q49" s="25"/>
      <c r="R49" s="25"/>
      <c r="S49" s="25"/>
      <c r="T49" s="25"/>
      <c r="U49" s="111"/>
    </row>
    <row r="50" spans="2:21" ht="18" thickBot="1">
      <c r="B50" s="110"/>
      <c r="C50" s="495"/>
      <c r="D50" s="496"/>
      <c r="E50" s="496"/>
      <c r="F50" s="496"/>
      <c r="G50" s="497"/>
      <c r="H50" s="400" t="s">
        <v>14</v>
      </c>
      <c r="I50" s="401"/>
      <c r="J50" s="401"/>
      <c r="K50" s="401"/>
      <c r="L50" s="392">
        <v>0.04</v>
      </c>
      <c r="M50" s="392"/>
      <c r="N50" s="393"/>
      <c r="P50" s="26"/>
      <c r="Q50" s="26"/>
      <c r="R50" s="26"/>
      <c r="S50" s="26"/>
      <c r="T50" s="26"/>
      <c r="U50" s="111"/>
    </row>
    <row r="51" spans="2:21" ht="19.5" thickBot="1">
      <c r="B51" s="110"/>
      <c r="H51" s="159"/>
      <c r="I51" s="160"/>
      <c r="J51" s="399" t="s">
        <v>15</v>
      </c>
      <c r="K51" s="399"/>
      <c r="L51" s="403">
        <f>SUM(L46:N50)</f>
        <v>3.7203105590062107</v>
      </c>
      <c r="M51" s="403"/>
      <c r="N51" s="404"/>
      <c r="O51" s="402" t="s">
        <v>7</v>
      </c>
      <c r="P51" s="402"/>
      <c r="Q51" s="402">
        <f>1/L51</f>
        <v>0.26879476434545974</v>
      </c>
      <c r="R51" s="402"/>
      <c r="S51" s="402"/>
      <c r="T51" s="475" t="s">
        <v>3</v>
      </c>
      <c r="U51" s="476"/>
    </row>
    <row r="52" spans="2:50" s="10" customFormat="1" ht="8.25">
      <c r="B52" s="525"/>
      <c r="C52" s="526"/>
      <c r="D52" s="526"/>
      <c r="E52" s="526"/>
      <c r="F52" s="526"/>
      <c r="G52" s="526"/>
      <c r="H52" s="526"/>
      <c r="I52" s="526"/>
      <c r="J52" s="526"/>
      <c r="K52" s="526"/>
      <c r="L52" s="526"/>
      <c r="M52" s="526"/>
      <c r="N52" s="526"/>
      <c r="O52" s="526"/>
      <c r="P52" s="526"/>
      <c r="Q52" s="526"/>
      <c r="R52" s="526"/>
      <c r="S52" s="526"/>
      <c r="T52" s="526"/>
      <c r="U52" s="527"/>
      <c r="AW52" s="13"/>
      <c r="AX52" s="13"/>
    </row>
    <row r="53" spans="2:50" s="124" customFormat="1" ht="9" thickBot="1">
      <c r="B53" s="245"/>
      <c r="C53" s="246"/>
      <c r="D53" s="246"/>
      <c r="E53" s="246"/>
      <c r="F53" s="246"/>
      <c r="G53" s="246"/>
      <c r="H53" s="246"/>
      <c r="I53" s="246"/>
      <c r="J53" s="246"/>
      <c r="K53" s="246"/>
      <c r="L53" s="246"/>
      <c r="M53" s="246"/>
      <c r="N53" s="246"/>
      <c r="O53" s="246"/>
      <c r="P53" s="246"/>
      <c r="Q53" s="246"/>
      <c r="R53" s="246"/>
      <c r="S53" s="246"/>
      <c r="T53" s="246"/>
      <c r="U53" s="247"/>
      <c r="AW53" s="126"/>
      <c r="AX53" s="126"/>
    </row>
    <row r="54" spans="2:50" s="124" customFormat="1" ht="8.25">
      <c r="B54" s="125"/>
      <c r="C54" s="125"/>
      <c r="D54" s="125"/>
      <c r="E54" s="125"/>
      <c r="F54" s="125"/>
      <c r="G54" s="125"/>
      <c r="H54" s="125"/>
      <c r="I54" s="125"/>
      <c r="J54" s="125"/>
      <c r="K54" s="125"/>
      <c r="L54" s="125"/>
      <c r="M54" s="125"/>
      <c r="N54" s="125"/>
      <c r="O54" s="125"/>
      <c r="P54" s="125"/>
      <c r="Q54" s="125"/>
      <c r="R54" s="125"/>
      <c r="S54" s="125"/>
      <c r="T54" s="125"/>
      <c r="U54" s="125"/>
      <c r="AW54" s="126"/>
      <c r="AX54" s="126"/>
    </row>
    <row r="55" spans="2:50" s="124" customFormat="1" ht="9" thickBot="1">
      <c r="B55" s="7"/>
      <c r="C55" s="7"/>
      <c r="D55" s="7"/>
      <c r="E55" s="7"/>
      <c r="F55" s="7"/>
      <c r="G55" s="7"/>
      <c r="H55" s="7"/>
      <c r="I55" s="7"/>
      <c r="J55" s="7"/>
      <c r="K55" s="7"/>
      <c r="L55" s="7"/>
      <c r="M55" s="8"/>
      <c r="N55" s="8"/>
      <c r="O55" s="8"/>
      <c r="P55" s="8"/>
      <c r="Q55" s="8"/>
      <c r="R55" s="8"/>
      <c r="S55" s="9"/>
      <c r="T55" s="7"/>
      <c r="U55" s="7"/>
      <c r="AW55" s="126"/>
      <c r="AX55" s="126"/>
    </row>
    <row r="56" spans="2:50" s="127" customFormat="1" ht="24.75" customHeight="1" thickBot="1">
      <c r="B56" s="129"/>
      <c r="C56" s="130"/>
      <c r="D56" s="332" t="s">
        <v>184</v>
      </c>
      <c r="E56" s="332"/>
      <c r="F56" s="332"/>
      <c r="G56" s="332"/>
      <c r="H56" s="332"/>
      <c r="I56" s="332"/>
      <c r="J56" s="332"/>
      <c r="K56" s="332"/>
      <c r="L56" s="332"/>
      <c r="M56" s="332"/>
      <c r="N56" s="332"/>
      <c r="O56" s="332"/>
      <c r="P56" s="332"/>
      <c r="Q56" s="332"/>
      <c r="R56" s="332"/>
      <c r="S56" s="130"/>
      <c r="T56" s="130"/>
      <c r="U56" s="130"/>
      <c r="X56" s="186"/>
      <c r="Y56" s="394" t="s">
        <v>19</v>
      </c>
      <c r="Z56" s="395"/>
      <c r="AA56" s="395"/>
      <c r="AB56" s="395"/>
      <c r="AC56" s="395"/>
      <c r="AD56" s="395"/>
      <c r="AE56" s="396"/>
      <c r="AF56" s="397" t="s">
        <v>20</v>
      </c>
      <c r="AG56" s="395"/>
      <c r="AH56" s="395"/>
      <c r="AI56" s="395"/>
      <c r="AJ56" s="395"/>
      <c r="AK56" s="395"/>
      <c r="AL56" s="395"/>
      <c r="AM56" s="395"/>
      <c r="AN56" s="395"/>
      <c r="AO56" s="398"/>
      <c r="AP56" s="394" t="s">
        <v>183</v>
      </c>
      <c r="AQ56" s="395"/>
      <c r="AR56" s="395"/>
      <c r="AS56" s="395"/>
      <c r="AT56" s="395"/>
      <c r="AU56" s="395"/>
      <c r="AV56" s="13"/>
      <c r="AW56" s="128"/>
      <c r="AX56" s="128"/>
    </row>
    <row r="57" spans="2:50" s="124" customFormat="1" ht="9" thickBot="1">
      <c r="B57" s="12"/>
      <c r="C57" s="12"/>
      <c r="D57" s="12"/>
      <c r="E57" s="12"/>
      <c r="F57" s="12"/>
      <c r="G57" s="12"/>
      <c r="H57" s="12"/>
      <c r="I57" s="12"/>
      <c r="J57" s="12"/>
      <c r="K57" s="12"/>
      <c r="L57" s="12"/>
      <c r="M57" s="12"/>
      <c r="N57" s="12"/>
      <c r="O57" s="12"/>
      <c r="P57" s="12"/>
      <c r="Q57" s="12"/>
      <c r="R57" s="12"/>
      <c r="S57" s="12"/>
      <c r="T57" s="12"/>
      <c r="U57" s="12"/>
      <c r="X57" s="187" t="s">
        <v>61</v>
      </c>
      <c r="Y57" s="67">
        <v>1.5</v>
      </c>
      <c r="Z57" s="63"/>
      <c r="AA57" s="63"/>
      <c r="AB57" s="63"/>
      <c r="AC57" s="63"/>
      <c r="AD57" s="63"/>
      <c r="AE57" s="68"/>
      <c r="AF57" s="188">
        <v>51</v>
      </c>
      <c r="AG57" s="183">
        <v>76</v>
      </c>
      <c r="AH57" s="183">
        <v>102</v>
      </c>
      <c r="AI57" s="183">
        <v>127</v>
      </c>
      <c r="AJ57" s="183">
        <v>153</v>
      </c>
      <c r="AK57" s="183">
        <v>178</v>
      </c>
      <c r="AL57" s="183">
        <v>204</v>
      </c>
      <c r="AM57" s="183">
        <v>229</v>
      </c>
      <c r="AN57" s="183">
        <v>255</v>
      </c>
      <c r="AO57" s="190">
        <v>280</v>
      </c>
      <c r="AP57" s="191">
        <v>411.4789647025141</v>
      </c>
      <c r="AQ57" s="184">
        <v>0.6896468918179746</v>
      </c>
      <c r="AR57" s="184">
        <v>0.9728061897965632</v>
      </c>
      <c r="AS57" s="184">
        <v>1.4149425901220047</v>
      </c>
      <c r="AT57" s="184">
        <v>12</v>
      </c>
      <c r="AU57" s="185">
        <v>6.4010790556816275</v>
      </c>
      <c r="AV57" s="13"/>
      <c r="AW57" s="424" t="s">
        <v>86</v>
      </c>
      <c r="AX57" s="126"/>
    </row>
    <row r="58" spans="2:50" s="122" customFormat="1" ht="16.5" thickBot="1">
      <c r="B58" s="303" t="s">
        <v>63</v>
      </c>
      <c r="C58" s="304"/>
      <c r="D58" s="304"/>
      <c r="E58" s="304"/>
      <c r="F58" s="304"/>
      <c r="G58" s="304"/>
      <c r="H58" s="405" t="str">
        <f>H4</f>
        <v>Test-Beispiel</v>
      </c>
      <c r="I58" s="405"/>
      <c r="J58" s="405"/>
      <c r="K58" s="405"/>
      <c r="L58" s="405"/>
      <c r="M58" s="405"/>
      <c r="N58" s="405"/>
      <c r="O58" s="405"/>
      <c r="P58" s="405"/>
      <c r="Q58" s="405"/>
      <c r="R58" s="405"/>
      <c r="S58" s="405"/>
      <c r="T58" s="405"/>
      <c r="U58" s="406"/>
      <c r="X58" s="187" t="s">
        <v>16</v>
      </c>
      <c r="Y58" s="67">
        <v>1.5</v>
      </c>
      <c r="Z58" s="63">
        <v>2</v>
      </c>
      <c r="AA58" s="63">
        <v>3</v>
      </c>
      <c r="AB58" s="63"/>
      <c r="AC58" s="63"/>
      <c r="AD58" s="63"/>
      <c r="AE58" s="68"/>
      <c r="AF58" s="188">
        <v>40</v>
      </c>
      <c r="AG58" s="183">
        <v>80</v>
      </c>
      <c r="AH58" s="183">
        <v>120</v>
      </c>
      <c r="AI58" s="183">
        <v>160</v>
      </c>
      <c r="AJ58" s="183">
        <v>200</v>
      </c>
      <c r="AK58" s="183">
        <v>240</v>
      </c>
      <c r="AL58" s="183">
        <v>280</v>
      </c>
      <c r="AM58" s="183">
        <v>320</v>
      </c>
      <c r="AN58" s="183">
        <v>360</v>
      </c>
      <c r="AO58" s="190">
        <v>400</v>
      </c>
      <c r="AP58" s="191">
        <v>411.46346255674473</v>
      </c>
      <c r="AQ58" s="184">
        <v>0.7441433475577331</v>
      </c>
      <c r="AR58" s="184">
        <v>0.897757310181715</v>
      </c>
      <c r="AS58" s="184">
        <v>2.215697969874721</v>
      </c>
      <c r="AT58" s="184">
        <v>12</v>
      </c>
      <c r="AU58" s="185">
        <v>6.401079056270012</v>
      </c>
      <c r="AV58" s="13"/>
      <c r="AW58" s="425"/>
      <c r="AX58" s="123"/>
    </row>
    <row r="59" spans="2:50" s="122" customFormat="1" ht="16.5" thickBot="1">
      <c r="B59" s="323"/>
      <c r="C59" s="324"/>
      <c r="D59" s="324"/>
      <c r="E59" s="324"/>
      <c r="F59" s="324"/>
      <c r="G59" s="324"/>
      <c r="H59" s="505">
        <f>H5</f>
        <v>0</v>
      </c>
      <c r="I59" s="505"/>
      <c r="J59" s="505"/>
      <c r="K59" s="505"/>
      <c r="L59" s="505"/>
      <c r="M59" s="505"/>
      <c r="N59" s="505"/>
      <c r="O59" s="505"/>
      <c r="P59" s="505"/>
      <c r="Q59" s="505"/>
      <c r="R59" s="505"/>
      <c r="S59" s="505"/>
      <c r="T59" s="505"/>
      <c r="U59" s="506"/>
      <c r="X59" s="187" t="s">
        <v>17</v>
      </c>
      <c r="Y59" s="67">
        <v>5</v>
      </c>
      <c r="Z59" s="63">
        <v>6.5</v>
      </c>
      <c r="AA59" s="63">
        <v>8</v>
      </c>
      <c r="AB59" s="63">
        <v>10</v>
      </c>
      <c r="AC59" s="63"/>
      <c r="AD59" s="63"/>
      <c r="AE59" s="68"/>
      <c r="AF59" s="189"/>
      <c r="AG59" s="63"/>
      <c r="AH59" s="63"/>
      <c r="AI59" s="63"/>
      <c r="AJ59" s="63"/>
      <c r="AK59" s="63"/>
      <c r="AL59" s="63"/>
      <c r="AM59" s="63"/>
      <c r="AN59" s="63"/>
      <c r="AO59" s="75"/>
      <c r="AP59" s="191">
        <v>722.100727745388</v>
      </c>
      <c r="AQ59" s="184">
        <v>0.8340993890590964</v>
      </c>
      <c r="AR59" s="184">
        <v>0.9266924425682364</v>
      </c>
      <c r="AS59" s="184">
        <v>1.7884857424987637</v>
      </c>
      <c r="AT59" s="184">
        <v>12</v>
      </c>
      <c r="AU59" s="185">
        <v>6.417848654989193</v>
      </c>
      <c r="AV59" s="13"/>
      <c r="AW59" s="192">
        <v>1.01</v>
      </c>
      <c r="AX59" s="123"/>
    </row>
    <row r="60" spans="2:50" s="122" customFormat="1" ht="16.5" thickBot="1">
      <c r="B60" s="116"/>
      <c r="C60" s="117"/>
      <c r="D60" s="117"/>
      <c r="E60" s="117"/>
      <c r="F60" s="117"/>
      <c r="G60" s="117"/>
      <c r="H60" s="117"/>
      <c r="I60" s="117"/>
      <c r="J60" s="117"/>
      <c r="K60" s="117"/>
      <c r="L60" s="117"/>
      <c r="M60" s="117"/>
      <c r="N60" s="117"/>
      <c r="O60" s="117"/>
      <c r="P60" s="117"/>
      <c r="Q60" s="117"/>
      <c r="R60" s="117"/>
      <c r="S60" s="117"/>
      <c r="T60" s="117"/>
      <c r="U60" s="118"/>
      <c r="X60" s="187" t="s">
        <v>18</v>
      </c>
      <c r="Y60" s="67">
        <v>5</v>
      </c>
      <c r="Z60" s="63">
        <v>6.5</v>
      </c>
      <c r="AA60" s="63">
        <v>8</v>
      </c>
      <c r="AB60" s="63">
        <v>10</v>
      </c>
      <c r="AC60" s="63"/>
      <c r="AD60" s="63"/>
      <c r="AE60" s="68"/>
      <c r="AF60" s="189"/>
      <c r="AG60" s="63"/>
      <c r="AH60" s="63"/>
      <c r="AI60" s="63"/>
      <c r="AJ60" s="63"/>
      <c r="AK60" s="63"/>
      <c r="AL60" s="63"/>
      <c r="AM60" s="63"/>
      <c r="AN60" s="63"/>
      <c r="AO60" s="75"/>
      <c r="AP60" s="191">
        <v>722.100727745388</v>
      </c>
      <c r="AQ60" s="184">
        <v>0.8340993890590964</v>
      </c>
      <c r="AR60" s="184">
        <v>0.9266924425682364</v>
      </c>
      <c r="AS60" s="184">
        <v>1.7884857424987637</v>
      </c>
      <c r="AT60" s="184">
        <v>12</v>
      </c>
      <c r="AU60" s="185">
        <v>6.417848654989193</v>
      </c>
      <c r="AV60" s="13"/>
      <c r="AW60" s="123"/>
      <c r="AX60" s="123"/>
    </row>
    <row r="61" spans="2:47" ht="16.5" thickBot="1">
      <c r="B61" s="325" t="s">
        <v>8</v>
      </c>
      <c r="C61" s="326"/>
      <c r="D61" s="326"/>
      <c r="E61" s="326"/>
      <c r="F61" s="326"/>
      <c r="G61" s="326"/>
      <c r="H61" s="326"/>
      <c r="I61" s="326"/>
      <c r="J61" s="326"/>
      <c r="K61" s="326"/>
      <c r="L61" s="326"/>
      <c r="M61" s="326"/>
      <c r="N61" s="326"/>
      <c r="O61" s="498" t="s">
        <v>35</v>
      </c>
      <c r="P61" s="498"/>
      <c r="Q61" s="498"/>
      <c r="R61" s="498"/>
      <c r="S61" s="498"/>
      <c r="T61" s="498"/>
      <c r="U61" s="499"/>
      <c r="X61" s="187" t="s">
        <v>62</v>
      </c>
      <c r="Y61" s="67">
        <v>2.5</v>
      </c>
      <c r="Z61" s="63">
        <v>3</v>
      </c>
      <c r="AA61" s="63">
        <v>4</v>
      </c>
      <c r="AB61" s="63">
        <v>5</v>
      </c>
      <c r="AC61" s="63">
        <v>6</v>
      </c>
      <c r="AD61" s="63">
        <v>6.5</v>
      </c>
      <c r="AE61" s="68">
        <v>8</v>
      </c>
      <c r="AF61" s="189"/>
      <c r="AG61" s="63"/>
      <c r="AH61" s="63"/>
      <c r="AI61" s="63"/>
      <c r="AJ61" s="63"/>
      <c r="AK61" s="63"/>
      <c r="AL61" s="63"/>
      <c r="AM61" s="63"/>
      <c r="AN61" s="63"/>
      <c r="AO61" s="75"/>
      <c r="AP61" s="191">
        <v>599.296166547516</v>
      </c>
      <c r="AQ61" s="184">
        <v>0.8974469718690488</v>
      </c>
      <c r="AR61" s="184">
        <v>0.9437381327492161</v>
      </c>
      <c r="AS61" s="184">
        <v>2.6864704404074686</v>
      </c>
      <c r="AT61" s="184">
        <v>12</v>
      </c>
      <c r="AU61" s="185">
        <v>6.395102311363144</v>
      </c>
    </row>
    <row r="62" spans="2:50" s="10" customFormat="1" ht="9.75" thickBot="1" thickTop="1">
      <c r="B62" s="131"/>
      <c r="C62" s="27"/>
      <c r="D62" s="27"/>
      <c r="E62" s="27"/>
      <c r="F62" s="27"/>
      <c r="G62" s="27"/>
      <c r="H62" s="27"/>
      <c r="I62" s="27"/>
      <c r="J62" s="27"/>
      <c r="K62" s="27"/>
      <c r="L62" s="27"/>
      <c r="M62" s="28"/>
      <c r="N62" s="28"/>
      <c r="O62" s="28"/>
      <c r="P62" s="28"/>
      <c r="Q62" s="28"/>
      <c r="R62" s="28"/>
      <c r="S62" s="28"/>
      <c r="T62" s="27"/>
      <c r="U62" s="132"/>
      <c r="X62" s="255" t="s">
        <v>96</v>
      </c>
      <c r="Y62" s="256"/>
      <c r="Z62" s="257"/>
      <c r="AA62" s="257"/>
      <c r="AB62" s="257"/>
      <c r="AC62" s="257">
        <v>6</v>
      </c>
      <c r="AD62" s="257">
        <v>8</v>
      </c>
      <c r="AE62" s="258">
        <v>10</v>
      </c>
      <c r="AF62" s="259"/>
      <c r="AG62" s="257"/>
      <c r="AH62" s="257"/>
      <c r="AI62" s="257"/>
      <c r="AJ62" s="257"/>
      <c r="AK62" s="257"/>
      <c r="AL62" s="257"/>
      <c r="AM62" s="257"/>
      <c r="AN62" s="257"/>
      <c r="AO62" s="260"/>
      <c r="AP62" s="261">
        <v>699.9897690394731</v>
      </c>
      <c r="AQ62" s="262">
        <v>0.9409261545694124</v>
      </c>
      <c r="AR62" s="262">
        <v>0.9185412352571436</v>
      </c>
      <c r="AS62" s="262">
        <v>2.847776306405371</v>
      </c>
      <c r="AT62" s="262">
        <v>11.99999995581296</v>
      </c>
      <c r="AU62" s="263">
        <v>5.99999892120742</v>
      </c>
      <c r="AV62" s="13"/>
      <c r="AW62" s="13"/>
      <c r="AX62" s="13"/>
    </row>
    <row r="63" spans="2:54" ht="18.75">
      <c r="B63" s="133"/>
      <c r="C63" s="327" t="s">
        <v>12</v>
      </c>
      <c r="D63" s="328"/>
      <c r="E63" s="328"/>
      <c r="F63" s="346" t="s">
        <v>142</v>
      </c>
      <c r="G63" s="347"/>
      <c r="H63" s="322" t="s">
        <v>22</v>
      </c>
      <c r="I63" s="322"/>
      <c r="J63" s="145" t="s">
        <v>23</v>
      </c>
      <c r="K63" s="346" t="s">
        <v>25</v>
      </c>
      <c r="L63" s="347"/>
      <c r="M63" s="322" t="s">
        <v>24</v>
      </c>
      <c r="N63" s="385"/>
      <c r="O63" s="29"/>
      <c r="P63" s="466" t="s">
        <v>33</v>
      </c>
      <c r="Q63" s="467"/>
      <c r="R63" s="467"/>
      <c r="S63" s="467"/>
      <c r="T63" s="468"/>
      <c r="U63" s="134"/>
      <c r="X63" s="394" t="s">
        <v>21</v>
      </c>
      <c r="Y63" s="395"/>
      <c r="Z63" s="395"/>
      <c r="AA63" s="395"/>
      <c r="AB63" s="395"/>
      <c r="AC63" s="395"/>
      <c r="AD63" s="396"/>
      <c r="AE63" s="397" t="s">
        <v>20</v>
      </c>
      <c r="AF63" s="395"/>
      <c r="AG63" s="395"/>
      <c r="AH63" s="395"/>
      <c r="AI63" s="395"/>
      <c r="AJ63" s="395"/>
      <c r="AK63" s="395"/>
      <c r="AL63" s="395"/>
      <c r="AM63" s="395"/>
      <c r="AN63" s="396"/>
      <c r="AO63" s="264"/>
      <c r="AP63" s="462" t="s">
        <v>38</v>
      </c>
      <c r="AQ63" s="463"/>
      <c r="AR63" s="463"/>
      <c r="AS63" s="463"/>
      <c r="AT63" s="463"/>
      <c r="AU63" s="464"/>
      <c r="AV63" s="264"/>
      <c r="AW63" s="407" t="s">
        <v>26</v>
      </c>
      <c r="AX63" s="408"/>
      <c r="AY63" s="408"/>
      <c r="AZ63" s="408"/>
      <c r="BA63" s="408"/>
      <c r="BB63" s="409"/>
    </row>
    <row r="64" spans="2:54" s="31" customFormat="1" ht="12.75" thickBot="1">
      <c r="B64" s="135"/>
      <c r="C64" s="329"/>
      <c r="D64" s="330"/>
      <c r="E64" s="330"/>
      <c r="F64" s="348" t="s">
        <v>110</v>
      </c>
      <c r="G64" s="349"/>
      <c r="H64" s="350" t="s">
        <v>110</v>
      </c>
      <c r="I64" s="350"/>
      <c r="J64" s="146"/>
      <c r="K64" s="348" t="s">
        <v>111</v>
      </c>
      <c r="L64" s="349"/>
      <c r="M64" s="350" t="s">
        <v>112</v>
      </c>
      <c r="N64" s="351"/>
      <c r="O64" s="30"/>
      <c r="P64" s="469"/>
      <c r="Q64" s="470"/>
      <c r="R64" s="470"/>
      <c r="S64" s="470"/>
      <c r="T64" s="471"/>
      <c r="U64" s="136"/>
      <c r="W64" s="11"/>
      <c r="X64" s="432"/>
      <c r="Y64" s="433"/>
      <c r="Z64" s="433"/>
      <c r="AA64" s="433"/>
      <c r="AB64" s="433"/>
      <c r="AC64" s="433"/>
      <c r="AD64" s="434"/>
      <c r="AE64" s="429"/>
      <c r="AF64" s="430"/>
      <c r="AG64" s="430"/>
      <c r="AH64" s="430"/>
      <c r="AI64" s="430"/>
      <c r="AJ64" s="430"/>
      <c r="AK64" s="430"/>
      <c r="AL64" s="430"/>
      <c r="AM64" s="430"/>
      <c r="AN64" s="431"/>
      <c r="AO64" s="44"/>
      <c r="AP64" s="80" t="s">
        <v>61</v>
      </c>
      <c r="AQ64" s="81" t="s">
        <v>16</v>
      </c>
      <c r="AR64" s="81" t="s">
        <v>17</v>
      </c>
      <c r="AS64" s="81" t="s">
        <v>18</v>
      </c>
      <c r="AT64" s="81" t="s">
        <v>62</v>
      </c>
      <c r="AU64" s="82" t="s">
        <v>96</v>
      </c>
      <c r="AV64" s="265"/>
      <c r="AW64" s="77" t="s">
        <v>61</v>
      </c>
      <c r="AX64" s="78" t="s">
        <v>16</v>
      </c>
      <c r="AY64" s="78" t="s">
        <v>17</v>
      </c>
      <c r="AZ64" s="78" t="s">
        <v>18</v>
      </c>
      <c r="BA64" s="78" t="s">
        <v>62</v>
      </c>
      <c r="BB64" s="79" t="s">
        <v>96</v>
      </c>
    </row>
    <row r="65" spans="2:54" ht="16.5" thickTop="1">
      <c r="B65" s="133"/>
      <c r="C65" s="352" t="s">
        <v>61</v>
      </c>
      <c r="D65" s="353"/>
      <c r="E65" s="353"/>
      <c r="F65" s="312">
        <v>1.5</v>
      </c>
      <c r="G65" s="313"/>
      <c r="H65" s="331">
        <v>178</v>
      </c>
      <c r="I65" s="331"/>
      <c r="J65" s="147">
        <v>1</v>
      </c>
      <c r="K65" s="314">
        <f>SUM(AP65:AU65)*J65</f>
        <v>8.458738219790517</v>
      </c>
      <c r="L65" s="315"/>
      <c r="M65" s="402">
        <f>SUM(AW65:BB65)</f>
        <v>0.07532164486943627</v>
      </c>
      <c r="N65" s="452"/>
      <c r="O65" s="32"/>
      <c r="P65" s="500">
        <f aca="true" t="shared" si="2" ref="P65:P74">IF($C65=$X$61,"Bei Ankergruppen, jeden Anker einzeln zählen.",IF(AND(C65=$X$57,$H$8=$X$8,J65&gt;1)=TRUE,"Anzahl prüfen!",))</f>
        <v>0</v>
      </c>
      <c r="Q65" s="501"/>
      <c r="R65" s="501"/>
      <c r="S65" s="501"/>
      <c r="T65" s="502"/>
      <c r="U65" s="134"/>
      <c r="X65" s="72">
        <f aca="true" t="shared" si="3" ref="X65:X74">IF($C65=0,,VLOOKUP($C65,$X$57:$AE$62,2,FALSE))</f>
        <v>1.5</v>
      </c>
      <c r="Y65" s="73">
        <f aca="true" t="shared" si="4" ref="Y65:Y74">IF($C65=0,,VLOOKUP($C65,$X$57:$AE$62,3,FALSE))</f>
        <v>0</v>
      </c>
      <c r="Z65" s="73">
        <f aca="true" t="shared" si="5" ref="Z65:Z74">IF($C65=0,,VLOOKUP($C65,$X$57:$AE$62,4,FALSE))</f>
        <v>0</v>
      </c>
      <c r="AA65" s="73">
        <f aca="true" t="shared" si="6" ref="AA65:AA74">IF($C65=0,,VLOOKUP($C65,$X$57:$AE$62,5,FALSE))</f>
        <v>0</v>
      </c>
      <c r="AB65" s="73">
        <f aca="true" t="shared" si="7" ref="AB65:AB74">IF($C65=0,,VLOOKUP($C65,$X$57:$AE$62,6,FALSE))</f>
        <v>0</v>
      </c>
      <c r="AC65" s="73">
        <f aca="true" t="shared" si="8" ref="AC65:AC74">IF($C65=0,,VLOOKUP($C65,$X$57:$AE$62,7,FALSE))</f>
        <v>0</v>
      </c>
      <c r="AD65" s="74">
        <f aca="true" t="shared" si="9" ref="AD65:AD74">IF($C65=0,,VLOOKUP($C65,$X$57:$AE$62,8,FALSE))</f>
        <v>0</v>
      </c>
      <c r="AE65" s="64">
        <f aca="true" t="shared" si="10" ref="AE65:AE74">IF($C65=0,,VLOOKUP($C65,$X$57:$AO$62,9,FALSE))</f>
        <v>51</v>
      </c>
      <c r="AF65" s="65">
        <f aca="true" t="shared" si="11" ref="AF65:AF74">IF($C65=0,,VLOOKUP($C65,$X$57:$AO$62,10,FALSE))</f>
        <v>76</v>
      </c>
      <c r="AG65" s="65">
        <f aca="true" t="shared" si="12" ref="AG65:AG74">IF($C65=0,,VLOOKUP($C65,$X$57:$AO$62,11,FALSE))</f>
        <v>102</v>
      </c>
      <c r="AH65" s="65">
        <f aca="true" t="shared" si="13" ref="AH65:AH74">IF($C65=0,,VLOOKUP($C65,$X$57:$AO$62,12,FALSE))</f>
        <v>127</v>
      </c>
      <c r="AI65" s="65">
        <f aca="true" t="shared" si="14" ref="AI65:AI74">IF($C65=0,,VLOOKUP($C65,$X$57:$AO$62,13,FALSE))</f>
        <v>153</v>
      </c>
      <c r="AJ65" s="65">
        <f aca="true" t="shared" si="15" ref="AJ65:AJ74">IF($C65=0,,VLOOKUP($C65,$X$57:$AO$62,14,FALSE))</f>
        <v>178</v>
      </c>
      <c r="AK65" s="65">
        <f aca="true" t="shared" si="16" ref="AK65:AK74">IF($C65=0,,VLOOKUP($C65,$X$57:$AO$62,15,FALSE))</f>
        <v>204</v>
      </c>
      <c r="AL65" s="65">
        <f aca="true" t="shared" si="17" ref="AL65:AL74">IF($C65=0,,VLOOKUP($C65,$X$57:$AO$62,16,FALSE))</f>
        <v>229</v>
      </c>
      <c r="AM65" s="65">
        <f aca="true" t="shared" si="18" ref="AM65:AM74">IF($C65=0,,VLOOKUP($C65,$X$57:$AO$62,17,FALSE))</f>
        <v>255</v>
      </c>
      <c r="AN65" s="66">
        <f aca="true" t="shared" si="19" ref="AN65:AN74">IF($C65=0,,VLOOKUP($C65,$X$57:$AO$62,18,FALSE))</f>
        <v>280</v>
      </c>
      <c r="AO65" s="44"/>
      <c r="AP65" s="85">
        <f aca="true" t="shared" si="20" ref="AP65:AP74">IF($C65=$AP$64,PI()*((H65/2+F65)^2-(H65/2)^2)/10^2,)</f>
        <v>8.458738219790517</v>
      </c>
      <c r="AQ65" s="86">
        <f aca="true" t="shared" si="21" ref="AQ65:AQ74">IF($C65=$AQ$64,$F65*$H65/10^2,)</f>
        <v>0</v>
      </c>
      <c r="AR65" s="87">
        <f aca="true" t="shared" si="22" ref="AR65:AR74">IF($C65=$AR$64,PI()*($F65/2)^2*4/10^2,)</f>
        <v>0</v>
      </c>
      <c r="AS65" s="87">
        <f aca="true" t="shared" si="23" ref="AS65:AS74">IF($C65=$AS$64,PI()*($F65/2)^2*2/10^2,)</f>
        <v>0</v>
      </c>
      <c r="AT65" s="87">
        <f aca="true" t="shared" si="24" ref="AT65:AT74">IF($C65=$AT$64,PI()*($F65/2)^2*2/10^2,)</f>
        <v>0</v>
      </c>
      <c r="AU65" s="88">
        <f aca="true" t="shared" si="25" ref="AU65:AU74">IF($C65=$AU$64,PI()*($F65/2)^2*6/10^2,)</f>
        <v>0</v>
      </c>
      <c r="AV65" s="44"/>
      <c r="AW65" s="94">
        <f aca="true" t="shared" si="26" ref="AW65:AW74">IF($C65=$AW$64,($AP65^$AR$57)/($AP$57*$H$48^$AQ$57)*($L$48/$L$51)^$AS$57+$J$48^$AU$57/$AT$57,)*$J65*$AW$59</f>
        <v>0.07532164486943627</v>
      </c>
      <c r="AX65" s="95">
        <f aca="true" t="shared" si="27" ref="AX65:AX74">IF($C65=$AX$64,($AQ65^$AR$58)/($AP$58*$H$48^$AQ$58)*($L$48/$L$51)^$AS$58+$J$48^$AU$58/$AT$58,)*$J65*$AW$59</f>
        <v>0</v>
      </c>
      <c r="AY65" s="95">
        <f aca="true" t="shared" si="28" ref="AY65:AY74">IF($C65=$AY$64,($AR65^$AR$59)/($AP$59*$H$48^$AQ$59)*($L$48/$L$51)^$AS$59+$J$48^$AU$59/$AT$59,)*$J65*$AW$59</f>
        <v>0</v>
      </c>
      <c r="AZ65" s="95">
        <f aca="true" t="shared" si="29" ref="AZ65:AZ74">IF($C65=$AZ$64,($AS65^$AR$60)/($AP$60*$H$48^$AQ$60)*($L$48/$L$51)^$AS$60+$J$48^$AU$60/$AT$60,)*$J65*$AW$59</f>
        <v>0</v>
      </c>
      <c r="BA65" s="95">
        <f aca="true" t="shared" si="30" ref="BA65:BA74">IF($C65=$BA$64,($AT65^$AR$61)/($AP$61*$H$48^$AQ$61)*($L$48/$L$51)^$AS$61+$J$48^$AU$61/$AT$61,)*$J65*$AW$59</f>
        <v>0</v>
      </c>
      <c r="BB65" s="96">
        <f aca="true" t="shared" si="31" ref="BB65:BB74">IF($C65=$BB$64,($AU65^$AR$62)/($AP$62*$H$48^$AQ$62)*($L$48/$L$51)^$AS$62+$J$48^$AU$62/$AT$62,)*$J65*$AW$59</f>
        <v>0</v>
      </c>
    </row>
    <row r="66" spans="2:54" ht="15.75">
      <c r="B66" s="133"/>
      <c r="C66" s="352" t="s">
        <v>16</v>
      </c>
      <c r="D66" s="353"/>
      <c r="E66" s="353"/>
      <c r="F66" s="312">
        <v>2</v>
      </c>
      <c r="G66" s="313"/>
      <c r="H66" s="331">
        <v>160</v>
      </c>
      <c r="I66" s="331"/>
      <c r="J66" s="147">
        <v>2</v>
      </c>
      <c r="K66" s="314">
        <f aca="true" t="shared" si="32" ref="K66:K74">SUM(AP66:AU66)*J66</f>
        <v>6.4</v>
      </c>
      <c r="L66" s="315"/>
      <c r="M66" s="402">
        <f aca="true" t="shared" si="33" ref="M66:M74">SUM(AW66:BB66)</f>
        <v>0.056384716408079384</v>
      </c>
      <c r="N66" s="452"/>
      <c r="O66" s="33"/>
      <c r="P66" s="449">
        <f t="shared" si="2"/>
        <v>0</v>
      </c>
      <c r="Q66" s="450"/>
      <c r="R66" s="450"/>
      <c r="S66" s="450"/>
      <c r="T66" s="451"/>
      <c r="U66" s="134"/>
      <c r="X66" s="67">
        <f t="shared" si="3"/>
        <v>1.5</v>
      </c>
      <c r="Y66" s="63">
        <f t="shared" si="4"/>
        <v>2</v>
      </c>
      <c r="Z66" s="63">
        <f t="shared" si="5"/>
        <v>3</v>
      </c>
      <c r="AA66" s="63">
        <f t="shared" si="6"/>
        <v>0</v>
      </c>
      <c r="AB66" s="63">
        <f t="shared" si="7"/>
        <v>0</v>
      </c>
      <c r="AC66" s="63">
        <f t="shared" si="8"/>
        <v>0</v>
      </c>
      <c r="AD66" s="75">
        <f t="shared" si="9"/>
        <v>0</v>
      </c>
      <c r="AE66" s="67">
        <f t="shared" si="10"/>
        <v>40</v>
      </c>
      <c r="AF66" s="63">
        <f t="shared" si="11"/>
        <v>80</v>
      </c>
      <c r="AG66" s="63">
        <f t="shared" si="12"/>
        <v>120</v>
      </c>
      <c r="AH66" s="63">
        <f t="shared" si="13"/>
        <v>160</v>
      </c>
      <c r="AI66" s="63">
        <f t="shared" si="14"/>
        <v>200</v>
      </c>
      <c r="AJ66" s="63">
        <f t="shared" si="15"/>
        <v>240</v>
      </c>
      <c r="AK66" s="63">
        <f t="shared" si="16"/>
        <v>280</v>
      </c>
      <c r="AL66" s="63">
        <f t="shared" si="17"/>
        <v>320</v>
      </c>
      <c r="AM66" s="63">
        <f t="shared" si="18"/>
        <v>360</v>
      </c>
      <c r="AN66" s="68">
        <f t="shared" si="19"/>
        <v>400</v>
      </c>
      <c r="AO66" s="44"/>
      <c r="AP66" s="89">
        <f t="shared" si="20"/>
        <v>0</v>
      </c>
      <c r="AQ66" s="84">
        <f t="shared" si="21"/>
        <v>3.2</v>
      </c>
      <c r="AR66" s="83">
        <f t="shared" si="22"/>
        <v>0</v>
      </c>
      <c r="AS66" s="83">
        <f t="shared" si="23"/>
        <v>0</v>
      </c>
      <c r="AT66" s="83">
        <f t="shared" si="24"/>
        <v>0</v>
      </c>
      <c r="AU66" s="90">
        <f t="shared" si="25"/>
        <v>0</v>
      </c>
      <c r="AV66" s="44"/>
      <c r="AW66" s="92">
        <f t="shared" si="26"/>
        <v>0</v>
      </c>
      <c r="AX66" s="91">
        <f t="shared" si="27"/>
        <v>0.056384716408079384</v>
      </c>
      <c r="AY66" s="91">
        <f t="shared" si="28"/>
        <v>0</v>
      </c>
      <c r="AZ66" s="91">
        <f t="shared" si="29"/>
        <v>0</v>
      </c>
      <c r="BA66" s="91">
        <f t="shared" si="30"/>
        <v>0</v>
      </c>
      <c r="BB66" s="93">
        <f t="shared" si="31"/>
        <v>0</v>
      </c>
    </row>
    <row r="67" spans="2:54" ht="15.75">
      <c r="B67" s="133"/>
      <c r="C67" s="352" t="s">
        <v>62</v>
      </c>
      <c r="D67" s="353"/>
      <c r="E67" s="353"/>
      <c r="F67" s="312">
        <v>4</v>
      </c>
      <c r="G67" s="313"/>
      <c r="H67" s="331"/>
      <c r="I67" s="331"/>
      <c r="J67" s="147">
        <v>54</v>
      </c>
      <c r="K67" s="314">
        <f t="shared" si="32"/>
        <v>13.571680263507908</v>
      </c>
      <c r="L67" s="315"/>
      <c r="M67" s="402">
        <f t="shared" si="33"/>
        <v>0.13309593343538956</v>
      </c>
      <c r="N67" s="452"/>
      <c r="O67" s="33"/>
      <c r="P67" s="449" t="str">
        <f t="shared" si="2"/>
        <v>Bei Ankergruppen, jeden Anker einzeln zählen.</v>
      </c>
      <c r="Q67" s="450"/>
      <c r="R67" s="450"/>
      <c r="S67" s="450"/>
      <c r="T67" s="451"/>
      <c r="U67" s="134"/>
      <c r="X67" s="67">
        <f t="shared" si="3"/>
        <v>2.5</v>
      </c>
      <c r="Y67" s="63">
        <f t="shared" si="4"/>
        <v>3</v>
      </c>
      <c r="Z67" s="63">
        <f t="shared" si="5"/>
        <v>4</v>
      </c>
      <c r="AA67" s="63">
        <f t="shared" si="6"/>
        <v>5</v>
      </c>
      <c r="AB67" s="63">
        <f t="shared" si="7"/>
        <v>6</v>
      </c>
      <c r="AC67" s="63">
        <f t="shared" si="8"/>
        <v>6.5</v>
      </c>
      <c r="AD67" s="75">
        <f t="shared" si="9"/>
        <v>8</v>
      </c>
      <c r="AE67" s="67">
        <f t="shared" si="10"/>
        <v>0</v>
      </c>
      <c r="AF67" s="63">
        <f t="shared" si="11"/>
        <v>0</v>
      </c>
      <c r="AG67" s="63">
        <f t="shared" si="12"/>
        <v>0</v>
      </c>
      <c r="AH67" s="63">
        <f t="shared" si="13"/>
        <v>0</v>
      </c>
      <c r="AI67" s="63">
        <f t="shared" si="14"/>
        <v>0</v>
      </c>
      <c r="AJ67" s="63">
        <f t="shared" si="15"/>
        <v>0</v>
      </c>
      <c r="AK67" s="63">
        <f t="shared" si="16"/>
        <v>0</v>
      </c>
      <c r="AL67" s="63">
        <f t="shared" si="17"/>
        <v>0</v>
      </c>
      <c r="AM67" s="63">
        <f t="shared" si="18"/>
        <v>0</v>
      </c>
      <c r="AN67" s="68">
        <f t="shared" si="19"/>
        <v>0</v>
      </c>
      <c r="AO67" s="44"/>
      <c r="AP67" s="89">
        <f t="shared" si="20"/>
        <v>0</v>
      </c>
      <c r="AQ67" s="84">
        <f t="shared" si="21"/>
        <v>0</v>
      </c>
      <c r="AR67" s="83">
        <f t="shared" si="22"/>
        <v>0</v>
      </c>
      <c r="AS67" s="83">
        <f t="shared" si="23"/>
        <v>0</v>
      </c>
      <c r="AT67" s="83">
        <f t="shared" si="24"/>
        <v>0.25132741228718347</v>
      </c>
      <c r="AU67" s="90">
        <f t="shared" si="25"/>
        <v>0</v>
      </c>
      <c r="AV67" s="44"/>
      <c r="AW67" s="92">
        <f t="shared" si="26"/>
        <v>0</v>
      </c>
      <c r="AX67" s="91">
        <f t="shared" si="27"/>
        <v>0</v>
      </c>
      <c r="AY67" s="91">
        <f t="shared" si="28"/>
        <v>0</v>
      </c>
      <c r="AZ67" s="91">
        <f t="shared" si="29"/>
        <v>0</v>
      </c>
      <c r="BA67" s="91">
        <f t="shared" si="30"/>
        <v>0.13309593343538956</v>
      </c>
      <c r="BB67" s="93">
        <f t="shared" si="31"/>
        <v>0</v>
      </c>
    </row>
    <row r="68" spans="2:54" ht="15.75">
      <c r="B68" s="133"/>
      <c r="C68" s="352"/>
      <c r="D68" s="353"/>
      <c r="E68" s="353"/>
      <c r="F68" s="312"/>
      <c r="G68" s="313"/>
      <c r="H68" s="331"/>
      <c r="I68" s="331"/>
      <c r="J68" s="147"/>
      <c r="K68" s="314">
        <f t="shared" si="32"/>
        <v>0</v>
      </c>
      <c r="L68" s="315"/>
      <c r="M68" s="402">
        <f t="shared" si="33"/>
        <v>0</v>
      </c>
      <c r="N68" s="452"/>
      <c r="O68" s="33"/>
      <c r="P68" s="449">
        <f t="shared" si="2"/>
        <v>0</v>
      </c>
      <c r="Q68" s="450"/>
      <c r="R68" s="450"/>
      <c r="S68" s="450"/>
      <c r="T68" s="451"/>
      <c r="U68" s="134"/>
      <c r="X68" s="67">
        <f t="shared" si="3"/>
        <v>0</v>
      </c>
      <c r="Y68" s="63">
        <f t="shared" si="4"/>
        <v>0</v>
      </c>
      <c r="Z68" s="63">
        <f t="shared" si="5"/>
        <v>0</v>
      </c>
      <c r="AA68" s="63">
        <f t="shared" si="6"/>
        <v>0</v>
      </c>
      <c r="AB68" s="63">
        <f t="shared" si="7"/>
        <v>0</v>
      </c>
      <c r="AC68" s="63">
        <f t="shared" si="8"/>
        <v>0</v>
      </c>
      <c r="AD68" s="75">
        <f t="shared" si="9"/>
        <v>0</v>
      </c>
      <c r="AE68" s="67">
        <f t="shared" si="10"/>
        <v>0</v>
      </c>
      <c r="AF68" s="63">
        <f t="shared" si="11"/>
        <v>0</v>
      </c>
      <c r="AG68" s="63">
        <f t="shared" si="12"/>
        <v>0</v>
      </c>
      <c r="AH68" s="63">
        <f t="shared" si="13"/>
        <v>0</v>
      </c>
      <c r="AI68" s="63">
        <f t="shared" si="14"/>
        <v>0</v>
      </c>
      <c r="AJ68" s="63">
        <f t="shared" si="15"/>
        <v>0</v>
      </c>
      <c r="AK68" s="63">
        <f t="shared" si="16"/>
        <v>0</v>
      </c>
      <c r="AL68" s="63">
        <f t="shared" si="17"/>
        <v>0</v>
      </c>
      <c r="AM68" s="63">
        <f t="shared" si="18"/>
        <v>0</v>
      </c>
      <c r="AN68" s="68">
        <f t="shared" si="19"/>
        <v>0</v>
      </c>
      <c r="AO68" s="44"/>
      <c r="AP68" s="89">
        <f t="shared" si="20"/>
        <v>0</v>
      </c>
      <c r="AQ68" s="84">
        <f t="shared" si="21"/>
        <v>0</v>
      </c>
      <c r="AR68" s="83">
        <f t="shared" si="22"/>
        <v>0</v>
      </c>
      <c r="AS68" s="83">
        <f t="shared" si="23"/>
        <v>0</v>
      </c>
      <c r="AT68" s="83">
        <f t="shared" si="24"/>
        <v>0</v>
      </c>
      <c r="AU68" s="90">
        <f t="shared" si="25"/>
        <v>0</v>
      </c>
      <c r="AV68" s="44"/>
      <c r="AW68" s="92">
        <f t="shared" si="26"/>
        <v>0</v>
      </c>
      <c r="AX68" s="91">
        <f t="shared" si="27"/>
        <v>0</v>
      </c>
      <c r="AY68" s="91">
        <f t="shared" si="28"/>
        <v>0</v>
      </c>
      <c r="AZ68" s="91">
        <f t="shared" si="29"/>
        <v>0</v>
      </c>
      <c r="BA68" s="91">
        <f t="shared" si="30"/>
        <v>0</v>
      </c>
      <c r="BB68" s="93">
        <f t="shared" si="31"/>
        <v>0</v>
      </c>
    </row>
    <row r="69" spans="2:54" ht="15.75">
      <c r="B69" s="133"/>
      <c r="C69" s="352"/>
      <c r="D69" s="353"/>
      <c r="E69" s="353"/>
      <c r="F69" s="312"/>
      <c r="G69" s="313"/>
      <c r="H69" s="331"/>
      <c r="I69" s="331"/>
      <c r="J69" s="147"/>
      <c r="K69" s="314">
        <f t="shared" si="32"/>
        <v>0</v>
      </c>
      <c r="L69" s="315"/>
      <c r="M69" s="402">
        <f t="shared" si="33"/>
        <v>0</v>
      </c>
      <c r="N69" s="452"/>
      <c r="O69" s="33"/>
      <c r="P69" s="449">
        <f t="shared" si="2"/>
        <v>0</v>
      </c>
      <c r="Q69" s="450"/>
      <c r="R69" s="450"/>
      <c r="S69" s="450"/>
      <c r="T69" s="451"/>
      <c r="U69" s="134"/>
      <c r="X69" s="67">
        <f t="shared" si="3"/>
        <v>0</v>
      </c>
      <c r="Y69" s="63">
        <f t="shared" si="4"/>
        <v>0</v>
      </c>
      <c r="Z69" s="63">
        <f t="shared" si="5"/>
        <v>0</v>
      </c>
      <c r="AA69" s="63">
        <f t="shared" si="6"/>
        <v>0</v>
      </c>
      <c r="AB69" s="63">
        <f t="shared" si="7"/>
        <v>0</v>
      </c>
      <c r="AC69" s="63">
        <f t="shared" si="8"/>
        <v>0</v>
      </c>
      <c r="AD69" s="75">
        <f t="shared" si="9"/>
        <v>0</v>
      </c>
      <c r="AE69" s="67">
        <f t="shared" si="10"/>
        <v>0</v>
      </c>
      <c r="AF69" s="63">
        <f t="shared" si="11"/>
        <v>0</v>
      </c>
      <c r="AG69" s="63">
        <f t="shared" si="12"/>
        <v>0</v>
      </c>
      <c r="AH69" s="63">
        <f t="shared" si="13"/>
        <v>0</v>
      </c>
      <c r="AI69" s="63">
        <f t="shared" si="14"/>
        <v>0</v>
      </c>
      <c r="AJ69" s="63">
        <f t="shared" si="15"/>
        <v>0</v>
      </c>
      <c r="AK69" s="63">
        <f t="shared" si="16"/>
        <v>0</v>
      </c>
      <c r="AL69" s="63">
        <f t="shared" si="17"/>
        <v>0</v>
      </c>
      <c r="AM69" s="63">
        <f t="shared" si="18"/>
        <v>0</v>
      </c>
      <c r="AN69" s="68">
        <f t="shared" si="19"/>
        <v>0</v>
      </c>
      <c r="AO69" s="44"/>
      <c r="AP69" s="89">
        <f t="shared" si="20"/>
        <v>0</v>
      </c>
      <c r="AQ69" s="84">
        <f t="shared" si="21"/>
        <v>0</v>
      </c>
      <c r="AR69" s="83">
        <f t="shared" si="22"/>
        <v>0</v>
      </c>
      <c r="AS69" s="83">
        <f t="shared" si="23"/>
        <v>0</v>
      </c>
      <c r="AT69" s="83">
        <f t="shared" si="24"/>
        <v>0</v>
      </c>
      <c r="AU69" s="90">
        <f t="shared" si="25"/>
        <v>0</v>
      </c>
      <c r="AV69" s="44"/>
      <c r="AW69" s="92">
        <f t="shared" si="26"/>
        <v>0</v>
      </c>
      <c r="AX69" s="91">
        <f t="shared" si="27"/>
        <v>0</v>
      </c>
      <c r="AY69" s="91">
        <f t="shared" si="28"/>
        <v>0</v>
      </c>
      <c r="AZ69" s="91">
        <f t="shared" si="29"/>
        <v>0</v>
      </c>
      <c r="BA69" s="91">
        <f t="shared" si="30"/>
        <v>0</v>
      </c>
      <c r="BB69" s="93">
        <f t="shared" si="31"/>
        <v>0</v>
      </c>
    </row>
    <row r="70" spans="2:54" ht="15.75">
      <c r="B70" s="133"/>
      <c r="C70" s="352"/>
      <c r="D70" s="353"/>
      <c r="E70" s="353"/>
      <c r="F70" s="312"/>
      <c r="G70" s="313"/>
      <c r="H70" s="331"/>
      <c r="I70" s="331"/>
      <c r="J70" s="147"/>
      <c r="K70" s="314">
        <f>SUM(AP70:AU70)*J70</f>
        <v>0</v>
      </c>
      <c r="L70" s="315"/>
      <c r="M70" s="402">
        <f t="shared" si="33"/>
        <v>0</v>
      </c>
      <c r="N70" s="452"/>
      <c r="O70" s="33"/>
      <c r="P70" s="449">
        <f t="shared" si="2"/>
        <v>0</v>
      </c>
      <c r="Q70" s="450"/>
      <c r="R70" s="450"/>
      <c r="S70" s="450"/>
      <c r="T70" s="451"/>
      <c r="U70" s="134"/>
      <c r="X70" s="67">
        <f t="shared" si="3"/>
        <v>0</v>
      </c>
      <c r="Y70" s="63">
        <f t="shared" si="4"/>
        <v>0</v>
      </c>
      <c r="Z70" s="63">
        <f t="shared" si="5"/>
        <v>0</v>
      </c>
      <c r="AA70" s="63">
        <f t="shared" si="6"/>
        <v>0</v>
      </c>
      <c r="AB70" s="63">
        <f t="shared" si="7"/>
        <v>0</v>
      </c>
      <c r="AC70" s="63">
        <f t="shared" si="8"/>
        <v>0</v>
      </c>
      <c r="AD70" s="75">
        <f t="shared" si="9"/>
        <v>0</v>
      </c>
      <c r="AE70" s="67">
        <f t="shared" si="10"/>
        <v>0</v>
      </c>
      <c r="AF70" s="63">
        <f t="shared" si="11"/>
        <v>0</v>
      </c>
      <c r="AG70" s="63">
        <f t="shared" si="12"/>
        <v>0</v>
      </c>
      <c r="AH70" s="63">
        <f t="shared" si="13"/>
        <v>0</v>
      </c>
      <c r="AI70" s="63">
        <f t="shared" si="14"/>
        <v>0</v>
      </c>
      <c r="AJ70" s="63">
        <f t="shared" si="15"/>
        <v>0</v>
      </c>
      <c r="AK70" s="63">
        <f t="shared" si="16"/>
        <v>0</v>
      </c>
      <c r="AL70" s="63">
        <f t="shared" si="17"/>
        <v>0</v>
      </c>
      <c r="AM70" s="63">
        <f t="shared" si="18"/>
        <v>0</v>
      </c>
      <c r="AN70" s="68">
        <f t="shared" si="19"/>
        <v>0</v>
      </c>
      <c r="AO70" s="44"/>
      <c r="AP70" s="89">
        <f t="shared" si="20"/>
        <v>0</v>
      </c>
      <c r="AQ70" s="84">
        <f t="shared" si="21"/>
        <v>0</v>
      </c>
      <c r="AR70" s="83">
        <f t="shared" si="22"/>
        <v>0</v>
      </c>
      <c r="AS70" s="83">
        <f t="shared" si="23"/>
        <v>0</v>
      </c>
      <c r="AT70" s="83">
        <f t="shared" si="24"/>
        <v>0</v>
      </c>
      <c r="AU70" s="90">
        <f t="shared" si="25"/>
        <v>0</v>
      </c>
      <c r="AV70" s="44"/>
      <c r="AW70" s="92">
        <f t="shared" si="26"/>
        <v>0</v>
      </c>
      <c r="AX70" s="91">
        <f t="shared" si="27"/>
        <v>0</v>
      </c>
      <c r="AY70" s="91">
        <f t="shared" si="28"/>
        <v>0</v>
      </c>
      <c r="AZ70" s="91">
        <f t="shared" si="29"/>
        <v>0</v>
      </c>
      <c r="BA70" s="91">
        <f t="shared" si="30"/>
        <v>0</v>
      </c>
      <c r="BB70" s="93">
        <f t="shared" si="31"/>
        <v>0</v>
      </c>
    </row>
    <row r="71" spans="2:54" ht="15.75">
      <c r="B71" s="133"/>
      <c r="C71" s="352"/>
      <c r="D71" s="353"/>
      <c r="E71" s="353"/>
      <c r="F71" s="312"/>
      <c r="G71" s="313"/>
      <c r="H71" s="331"/>
      <c r="I71" s="331"/>
      <c r="J71" s="147"/>
      <c r="K71" s="314">
        <f t="shared" si="32"/>
        <v>0</v>
      </c>
      <c r="L71" s="315"/>
      <c r="M71" s="402">
        <f t="shared" si="33"/>
        <v>0</v>
      </c>
      <c r="N71" s="452"/>
      <c r="O71" s="33"/>
      <c r="P71" s="449">
        <f t="shared" si="2"/>
        <v>0</v>
      </c>
      <c r="Q71" s="450"/>
      <c r="R71" s="450"/>
      <c r="S71" s="450"/>
      <c r="T71" s="451"/>
      <c r="U71" s="134"/>
      <c r="X71" s="67">
        <f t="shared" si="3"/>
        <v>0</v>
      </c>
      <c r="Y71" s="63">
        <f t="shared" si="4"/>
        <v>0</v>
      </c>
      <c r="Z71" s="63">
        <f t="shared" si="5"/>
        <v>0</v>
      </c>
      <c r="AA71" s="63">
        <f t="shared" si="6"/>
        <v>0</v>
      </c>
      <c r="AB71" s="63">
        <f t="shared" si="7"/>
        <v>0</v>
      </c>
      <c r="AC71" s="63">
        <f t="shared" si="8"/>
        <v>0</v>
      </c>
      <c r="AD71" s="75">
        <f t="shared" si="9"/>
        <v>0</v>
      </c>
      <c r="AE71" s="67">
        <f t="shared" si="10"/>
        <v>0</v>
      </c>
      <c r="AF71" s="63">
        <f t="shared" si="11"/>
        <v>0</v>
      </c>
      <c r="AG71" s="63">
        <f t="shared" si="12"/>
        <v>0</v>
      </c>
      <c r="AH71" s="63">
        <f t="shared" si="13"/>
        <v>0</v>
      </c>
      <c r="AI71" s="63">
        <f t="shared" si="14"/>
        <v>0</v>
      </c>
      <c r="AJ71" s="63">
        <f t="shared" si="15"/>
        <v>0</v>
      </c>
      <c r="AK71" s="63">
        <f t="shared" si="16"/>
        <v>0</v>
      </c>
      <c r="AL71" s="63">
        <f t="shared" si="17"/>
        <v>0</v>
      </c>
      <c r="AM71" s="63">
        <f t="shared" si="18"/>
        <v>0</v>
      </c>
      <c r="AN71" s="68">
        <f t="shared" si="19"/>
        <v>0</v>
      </c>
      <c r="AO71" s="44"/>
      <c r="AP71" s="89">
        <f t="shared" si="20"/>
        <v>0</v>
      </c>
      <c r="AQ71" s="84">
        <f t="shared" si="21"/>
        <v>0</v>
      </c>
      <c r="AR71" s="83">
        <f t="shared" si="22"/>
        <v>0</v>
      </c>
      <c r="AS71" s="83">
        <f t="shared" si="23"/>
        <v>0</v>
      </c>
      <c r="AT71" s="83">
        <f t="shared" si="24"/>
        <v>0</v>
      </c>
      <c r="AU71" s="90">
        <f t="shared" si="25"/>
        <v>0</v>
      </c>
      <c r="AV71" s="44"/>
      <c r="AW71" s="92">
        <f t="shared" si="26"/>
        <v>0</v>
      </c>
      <c r="AX71" s="91">
        <f t="shared" si="27"/>
        <v>0</v>
      </c>
      <c r="AY71" s="91">
        <f t="shared" si="28"/>
        <v>0</v>
      </c>
      <c r="AZ71" s="91">
        <f t="shared" si="29"/>
        <v>0</v>
      </c>
      <c r="BA71" s="91">
        <f t="shared" si="30"/>
        <v>0</v>
      </c>
      <c r="BB71" s="93">
        <f t="shared" si="31"/>
        <v>0</v>
      </c>
    </row>
    <row r="72" spans="2:54" ht="15.75">
      <c r="B72" s="133"/>
      <c r="C72" s="352"/>
      <c r="D72" s="353"/>
      <c r="E72" s="353"/>
      <c r="F72" s="312"/>
      <c r="G72" s="313"/>
      <c r="H72" s="331"/>
      <c r="I72" s="331"/>
      <c r="J72" s="147"/>
      <c r="K72" s="314">
        <f t="shared" si="32"/>
        <v>0</v>
      </c>
      <c r="L72" s="315"/>
      <c r="M72" s="402">
        <f t="shared" si="33"/>
        <v>0</v>
      </c>
      <c r="N72" s="452"/>
      <c r="O72" s="33"/>
      <c r="P72" s="449">
        <f t="shared" si="2"/>
        <v>0</v>
      </c>
      <c r="Q72" s="450"/>
      <c r="R72" s="450"/>
      <c r="S72" s="450"/>
      <c r="T72" s="451"/>
      <c r="U72" s="134"/>
      <c r="X72" s="67">
        <f t="shared" si="3"/>
        <v>0</v>
      </c>
      <c r="Y72" s="63">
        <f t="shared" si="4"/>
        <v>0</v>
      </c>
      <c r="Z72" s="63">
        <f t="shared" si="5"/>
        <v>0</v>
      </c>
      <c r="AA72" s="63">
        <f t="shared" si="6"/>
        <v>0</v>
      </c>
      <c r="AB72" s="63">
        <f t="shared" si="7"/>
        <v>0</v>
      </c>
      <c r="AC72" s="63">
        <f t="shared" si="8"/>
        <v>0</v>
      </c>
      <c r="AD72" s="75">
        <f t="shared" si="9"/>
        <v>0</v>
      </c>
      <c r="AE72" s="67">
        <f t="shared" si="10"/>
        <v>0</v>
      </c>
      <c r="AF72" s="63">
        <f t="shared" si="11"/>
        <v>0</v>
      </c>
      <c r="AG72" s="63">
        <f t="shared" si="12"/>
        <v>0</v>
      </c>
      <c r="AH72" s="63">
        <f t="shared" si="13"/>
        <v>0</v>
      </c>
      <c r="AI72" s="63">
        <f t="shared" si="14"/>
        <v>0</v>
      </c>
      <c r="AJ72" s="63">
        <f t="shared" si="15"/>
        <v>0</v>
      </c>
      <c r="AK72" s="63">
        <f t="shared" si="16"/>
        <v>0</v>
      </c>
      <c r="AL72" s="63">
        <f t="shared" si="17"/>
        <v>0</v>
      </c>
      <c r="AM72" s="63">
        <f t="shared" si="18"/>
        <v>0</v>
      </c>
      <c r="AN72" s="68">
        <f t="shared" si="19"/>
        <v>0</v>
      </c>
      <c r="AO72" s="44"/>
      <c r="AP72" s="89">
        <f t="shared" si="20"/>
        <v>0</v>
      </c>
      <c r="AQ72" s="84">
        <f t="shared" si="21"/>
        <v>0</v>
      </c>
      <c r="AR72" s="83">
        <f t="shared" si="22"/>
        <v>0</v>
      </c>
      <c r="AS72" s="83">
        <f t="shared" si="23"/>
        <v>0</v>
      </c>
      <c r="AT72" s="83">
        <f t="shared" si="24"/>
        <v>0</v>
      </c>
      <c r="AU72" s="90">
        <f t="shared" si="25"/>
        <v>0</v>
      </c>
      <c r="AV72" s="44"/>
      <c r="AW72" s="92">
        <f t="shared" si="26"/>
        <v>0</v>
      </c>
      <c r="AX72" s="91">
        <f t="shared" si="27"/>
        <v>0</v>
      </c>
      <c r="AY72" s="91">
        <f t="shared" si="28"/>
        <v>0</v>
      </c>
      <c r="AZ72" s="91">
        <f t="shared" si="29"/>
        <v>0</v>
      </c>
      <c r="BA72" s="91">
        <f t="shared" si="30"/>
        <v>0</v>
      </c>
      <c r="BB72" s="93">
        <f t="shared" si="31"/>
        <v>0</v>
      </c>
    </row>
    <row r="73" spans="2:54" ht="15.75">
      <c r="B73" s="133"/>
      <c r="C73" s="352"/>
      <c r="D73" s="353"/>
      <c r="E73" s="353"/>
      <c r="F73" s="312"/>
      <c r="G73" s="313"/>
      <c r="H73" s="331"/>
      <c r="I73" s="331"/>
      <c r="J73" s="147"/>
      <c r="K73" s="314">
        <f t="shared" si="32"/>
        <v>0</v>
      </c>
      <c r="L73" s="315"/>
      <c r="M73" s="402">
        <f t="shared" si="33"/>
        <v>0</v>
      </c>
      <c r="N73" s="452"/>
      <c r="O73" s="33"/>
      <c r="P73" s="449">
        <f t="shared" si="2"/>
        <v>0</v>
      </c>
      <c r="Q73" s="450"/>
      <c r="R73" s="450"/>
      <c r="S73" s="450"/>
      <c r="T73" s="451"/>
      <c r="U73" s="134"/>
      <c r="X73" s="67">
        <f t="shared" si="3"/>
        <v>0</v>
      </c>
      <c r="Y73" s="63">
        <f t="shared" si="4"/>
        <v>0</v>
      </c>
      <c r="Z73" s="63">
        <f t="shared" si="5"/>
        <v>0</v>
      </c>
      <c r="AA73" s="63">
        <f t="shared" si="6"/>
        <v>0</v>
      </c>
      <c r="AB73" s="63">
        <f t="shared" si="7"/>
        <v>0</v>
      </c>
      <c r="AC73" s="63">
        <f t="shared" si="8"/>
        <v>0</v>
      </c>
      <c r="AD73" s="75">
        <f t="shared" si="9"/>
        <v>0</v>
      </c>
      <c r="AE73" s="67">
        <f t="shared" si="10"/>
        <v>0</v>
      </c>
      <c r="AF73" s="63">
        <f t="shared" si="11"/>
        <v>0</v>
      </c>
      <c r="AG73" s="63">
        <f t="shared" si="12"/>
        <v>0</v>
      </c>
      <c r="AH73" s="63">
        <f t="shared" si="13"/>
        <v>0</v>
      </c>
      <c r="AI73" s="63">
        <f t="shared" si="14"/>
        <v>0</v>
      </c>
      <c r="AJ73" s="63">
        <f t="shared" si="15"/>
        <v>0</v>
      </c>
      <c r="AK73" s="63">
        <f t="shared" si="16"/>
        <v>0</v>
      </c>
      <c r="AL73" s="63">
        <f t="shared" si="17"/>
        <v>0</v>
      </c>
      <c r="AM73" s="63">
        <f t="shared" si="18"/>
        <v>0</v>
      </c>
      <c r="AN73" s="68">
        <f t="shared" si="19"/>
        <v>0</v>
      </c>
      <c r="AO73" s="44"/>
      <c r="AP73" s="89">
        <f t="shared" si="20"/>
        <v>0</v>
      </c>
      <c r="AQ73" s="84">
        <f t="shared" si="21"/>
        <v>0</v>
      </c>
      <c r="AR73" s="83">
        <f t="shared" si="22"/>
        <v>0</v>
      </c>
      <c r="AS73" s="83">
        <f t="shared" si="23"/>
        <v>0</v>
      </c>
      <c r="AT73" s="83">
        <f t="shared" si="24"/>
        <v>0</v>
      </c>
      <c r="AU73" s="90">
        <f t="shared" si="25"/>
        <v>0</v>
      </c>
      <c r="AV73" s="44"/>
      <c r="AW73" s="92">
        <f t="shared" si="26"/>
        <v>0</v>
      </c>
      <c r="AX73" s="91">
        <f t="shared" si="27"/>
        <v>0</v>
      </c>
      <c r="AY73" s="91">
        <f t="shared" si="28"/>
        <v>0</v>
      </c>
      <c r="AZ73" s="91">
        <f t="shared" si="29"/>
        <v>0</v>
      </c>
      <c r="BA73" s="91">
        <f t="shared" si="30"/>
        <v>0</v>
      </c>
      <c r="BB73" s="93">
        <f t="shared" si="31"/>
        <v>0</v>
      </c>
    </row>
    <row r="74" spans="2:54" ht="16.5" thickBot="1">
      <c r="B74" s="133"/>
      <c r="C74" s="352"/>
      <c r="D74" s="353"/>
      <c r="E74" s="353"/>
      <c r="F74" s="312"/>
      <c r="G74" s="313"/>
      <c r="H74" s="331"/>
      <c r="I74" s="331"/>
      <c r="J74" s="147"/>
      <c r="K74" s="314">
        <f t="shared" si="32"/>
        <v>0</v>
      </c>
      <c r="L74" s="315"/>
      <c r="M74" s="402">
        <f t="shared" si="33"/>
        <v>0</v>
      </c>
      <c r="N74" s="452"/>
      <c r="O74" s="33"/>
      <c r="P74" s="455">
        <f t="shared" si="2"/>
        <v>0</v>
      </c>
      <c r="Q74" s="456"/>
      <c r="R74" s="456"/>
      <c r="S74" s="456"/>
      <c r="T74" s="457"/>
      <c r="U74" s="134"/>
      <c r="X74" s="69">
        <f t="shared" si="3"/>
        <v>0</v>
      </c>
      <c r="Y74" s="70">
        <f t="shared" si="4"/>
        <v>0</v>
      </c>
      <c r="Z74" s="70">
        <f t="shared" si="5"/>
        <v>0</v>
      </c>
      <c r="AA74" s="70">
        <f t="shared" si="6"/>
        <v>0</v>
      </c>
      <c r="AB74" s="70">
        <f t="shared" si="7"/>
        <v>0</v>
      </c>
      <c r="AC74" s="70">
        <f t="shared" si="8"/>
        <v>0</v>
      </c>
      <c r="AD74" s="76">
        <f t="shared" si="9"/>
        <v>0</v>
      </c>
      <c r="AE74" s="69">
        <f t="shared" si="10"/>
        <v>0</v>
      </c>
      <c r="AF74" s="70">
        <f t="shared" si="11"/>
        <v>0</v>
      </c>
      <c r="AG74" s="70">
        <f t="shared" si="12"/>
        <v>0</v>
      </c>
      <c r="AH74" s="70">
        <f t="shared" si="13"/>
        <v>0</v>
      </c>
      <c r="AI74" s="70">
        <f t="shared" si="14"/>
        <v>0</v>
      </c>
      <c r="AJ74" s="70">
        <f t="shared" si="15"/>
        <v>0</v>
      </c>
      <c r="AK74" s="70">
        <f t="shared" si="16"/>
        <v>0</v>
      </c>
      <c r="AL74" s="70">
        <f t="shared" si="17"/>
        <v>0</v>
      </c>
      <c r="AM74" s="70">
        <f t="shared" si="18"/>
        <v>0</v>
      </c>
      <c r="AN74" s="71">
        <f t="shared" si="19"/>
        <v>0</v>
      </c>
      <c r="AO74" s="266"/>
      <c r="AP74" s="267">
        <f t="shared" si="20"/>
        <v>0</v>
      </c>
      <c r="AQ74" s="268">
        <f t="shared" si="21"/>
        <v>0</v>
      </c>
      <c r="AR74" s="269">
        <f t="shared" si="22"/>
        <v>0</v>
      </c>
      <c r="AS74" s="269">
        <f t="shared" si="23"/>
        <v>0</v>
      </c>
      <c r="AT74" s="269">
        <f t="shared" si="24"/>
        <v>0</v>
      </c>
      <c r="AU74" s="270">
        <f t="shared" si="25"/>
        <v>0</v>
      </c>
      <c r="AV74" s="266"/>
      <c r="AW74" s="271">
        <f t="shared" si="26"/>
        <v>0</v>
      </c>
      <c r="AX74" s="272">
        <f t="shared" si="27"/>
        <v>0</v>
      </c>
      <c r="AY74" s="272">
        <f t="shared" si="28"/>
        <v>0</v>
      </c>
      <c r="AZ74" s="272">
        <f t="shared" si="29"/>
        <v>0</v>
      </c>
      <c r="BA74" s="272">
        <f t="shared" si="30"/>
        <v>0</v>
      </c>
      <c r="BB74" s="273">
        <f t="shared" si="31"/>
        <v>0</v>
      </c>
    </row>
    <row r="75" spans="2:50" s="10" customFormat="1" ht="15.75">
      <c r="B75" s="131"/>
      <c r="C75" s="478"/>
      <c r="D75" s="479"/>
      <c r="E75" s="479"/>
      <c r="F75" s="480"/>
      <c r="G75" s="481"/>
      <c r="H75" s="483"/>
      <c r="I75" s="483"/>
      <c r="J75" s="276"/>
      <c r="K75" s="335"/>
      <c r="L75" s="336"/>
      <c r="M75" s="333"/>
      <c r="N75" s="334"/>
      <c r="O75" s="34"/>
      <c r="P75" s="477"/>
      <c r="Q75" s="477"/>
      <c r="R75" s="477"/>
      <c r="S75" s="477"/>
      <c r="T75" s="477"/>
      <c r="U75" s="132"/>
      <c r="W75" s="11"/>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2:21" ht="18.75">
      <c r="B76" s="133"/>
      <c r="C76" s="472" t="s">
        <v>47</v>
      </c>
      <c r="D76" s="473"/>
      <c r="E76" s="473"/>
      <c r="F76" s="473"/>
      <c r="G76" s="473"/>
      <c r="H76" s="473"/>
      <c r="I76" s="473"/>
      <c r="J76" s="473"/>
      <c r="K76" s="474">
        <f>SUM(K65:L75)</f>
        <v>28.430418483298425</v>
      </c>
      <c r="L76" s="474"/>
      <c r="M76" s="402">
        <f>SUM(M65:N75)</f>
        <v>0.2648022947129052</v>
      </c>
      <c r="N76" s="452"/>
      <c r="P76" s="402" t="s">
        <v>27</v>
      </c>
      <c r="Q76" s="402"/>
      <c r="R76" s="402">
        <f>$M$76/$R$37</f>
        <v>0.017658666189609297</v>
      </c>
      <c r="S76" s="402"/>
      <c r="T76" s="475" t="s">
        <v>3</v>
      </c>
      <c r="U76" s="476"/>
    </row>
    <row r="77" spans="2:41" s="39" customFormat="1" ht="14.25">
      <c r="B77" s="137"/>
      <c r="C77" s="485" t="s">
        <v>48</v>
      </c>
      <c r="D77" s="486"/>
      <c r="E77" s="486"/>
      <c r="F77" s="486"/>
      <c r="G77" s="486"/>
      <c r="H77" s="486"/>
      <c r="I77" s="486"/>
      <c r="J77" s="486"/>
      <c r="K77" s="482">
        <f>(K76/(R37*10^4))</f>
        <v>0.00018959173679811695</v>
      </c>
      <c r="L77" s="482"/>
      <c r="M77" s="35"/>
      <c r="N77" s="144"/>
      <c r="O77" s="36"/>
      <c r="P77" s="37"/>
      <c r="Q77" s="37"/>
      <c r="R77" s="37"/>
      <c r="S77" s="37"/>
      <c r="T77" s="38"/>
      <c r="U77" s="138"/>
      <c r="W77" s="11"/>
      <c r="X77" s="13"/>
      <c r="Y77" s="13"/>
      <c r="Z77" s="13"/>
      <c r="AA77" s="13"/>
      <c r="AB77" s="13"/>
      <c r="AC77" s="13"/>
      <c r="AD77" s="13"/>
      <c r="AE77" s="13"/>
      <c r="AF77" s="13"/>
      <c r="AG77" s="13"/>
      <c r="AH77" s="13"/>
      <c r="AI77" s="13"/>
      <c r="AJ77" s="13"/>
      <c r="AK77" s="13"/>
      <c r="AL77" s="13"/>
      <c r="AM77" s="13"/>
      <c r="AN77" s="13"/>
      <c r="AO77" s="13"/>
    </row>
    <row r="78" spans="2:41" s="10" customFormat="1" ht="9" thickBot="1">
      <c r="B78" s="131"/>
      <c r="C78" s="148"/>
      <c r="D78" s="149"/>
      <c r="E78" s="149"/>
      <c r="F78" s="149"/>
      <c r="G78" s="149"/>
      <c r="H78" s="149"/>
      <c r="I78" s="149"/>
      <c r="J78" s="149"/>
      <c r="K78" s="150"/>
      <c r="L78" s="150"/>
      <c r="M78" s="151"/>
      <c r="N78" s="152"/>
      <c r="O78" s="8"/>
      <c r="P78" s="153"/>
      <c r="Q78" s="153"/>
      <c r="R78" s="153"/>
      <c r="S78" s="153"/>
      <c r="T78" s="52"/>
      <c r="U78" s="154"/>
      <c r="W78" s="11"/>
      <c r="X78" s="13"/>
      <c r="Y78" s="13"/>
      <c r="Z78" s="13"/>
      <c r="AA78" s="13"/>
      <c r="AB78" s="13"/>
      <c r="AC78" s="13"/>
      <c r="AD78" s="13"/>
      <c r="AE78" s="13"/>
      <c r="AF78" s="13"/>
      <c r="AG78" s="13"/>
      <c r="AH78" s="13"/>
      <c r="AI78" s="13"/>
      <c r="AJ78" s="13"/>
      <c r="AK78" s="13"/>
      <c r="AL78" s="13"/>
      <c r="AM78" s="13"/>
      <c r="AN78" s="13"/>
      <c r="AO78" s="13"/>
    </row>
    <row r="79" spans="2:41" s="10" customFormat="1" ht="9" thickBot="1">
      <c r="B79" s="139"/>
      <c r="C79" s="140"/>
      <c r="D79" s="140"/>
      <c r="E79" s="140"/>
      <c r="F79" s="140"/>
      <c r="G79" s="140"/>
      <c r="H79" s="140"/>
      <c r="I79" s="140"/>
      <c r="J79" s="140"/>
      <c r="K79" s="140"/>
      <c r="L79" s="140"/>
      <c r="M79" s="140"/>
      <c r="N79" s="141"/>
      <c r="O79" s="141"/>
      <c r="P79" s="142"/>
      <c r="Q79" s="142"/>
      <c r="R79" s="142"/>
      <c r="S79" s="140"/>
      <c r="T79" s="140"/>
      <c r="U79" s="143"/>
      <c r="W79" s="11"/>
      <c r="X79" s="13"/>
      <c r="Y79" s="13"/>
      <c r="Z79" s="13"/>
      <c r="AA79" s="13"/>
      <c r="AB79" s="13"/>
      <c r="AC79" s="13"/>
      <c r="AD79" s="13"/>
      <c r="AE79" s="13"/>
      <c r="AF79" s="13"/>
      <c r="AG79" s="13"/>
      <c r="AH79" s="13"/>
      <c r="AI79" s="13"/>
      <c r="AJ79" s="13"/>
      <c r="AK79" s="13"/>
      <c r="AL79" s="13"/>
      <c r="AM79" s="13"/>
      <c r="AN79" s="13"/>
      <c r="AO79" s="13"/>
    </row>
    <row r="80" spans="2:41" s="45" customFormat="1" ht="17.25" thickBot="1">
      <c r="B80" s="325" t="s">
        <v>129</v>
      </c>
      <c r="C80" s="326"/>
      <c r="D80" s="326"/>
      <c r="E80" s="326"/>
      <c r="F80" s="326"/>
      <c r="G80" s="326"/>
      <c r="H80" s="326"/>
      <c r="I80" s="326"/>
      <c r="J80" s="326"/>
      <c r="K80" s="326"/>
      <c r="L80" s="326"/>
      <c r="M80" s="326"/>
      <c r="N80" s="326"/>
      <c r="O80" s="326"/>
      <c r="P80" s="326"/>
      <c r="Q80" s="326"/>
      <c r="R80" s="326"/>
      <c r="S80" s="326"/>
      <c r="T80" s="326"/>
      <c r="U80" s="354"/>
      <c r="W80" s="11"/>
      <c r="X80" s="13"/>
      <c r="Y80" s="13"/>
      <c r="Z80" s="13"/>
      <c r="AA80" s="13"/>
      <c r="AB80" s="13"/>
      <c r="AC80" s="13"/>
      <c r="AD80" s="13"/>
      <c r="AE80" s="13"/>
      <c r="AF80" s="13"/>
      <c r="AG80" s="13"/>
      <c r="AH80" s="13"/>
      <c r="AI80" s="13"/>
      <c r="AJ80" s="13"/>
      <c r="AK80" s="13"/>
      <c r="AL80" s="13"/>
      <c r="AM80" s="13"/>
      <c r="AN80" s="13"/>
      <c r="AO80" s="13"/>
    </row>
    <row r="81" spans="2:41" s="10" customFormat="1" ht="9" thickTop="1">
      <c r="B81" s="131"/>
      <c r="C81" s="41"/>
      <c r="D81" s="41"/>
      <c r="E81" s="41"/>
      <c r="F81" s="41"/>
      <c r="G81" s="41"/>
      <c r="H81" s="41"/>
      <c r="I81" s="41"/>
      <c r="J81" s="41"/>
      <c r="K81" s="41"/>
      <c r="L81" s="41"/>
      <c r="M81" s="41"/>
      <c r="N81" s="34"/>
      <c r="O81" s="34"/>
      <c r="P81" s="42"/>
      <c r="Q81" s="42"/>
      <c r="R81" s="42"/>
      <c r="S81" s="41"/>
      <c r="T81" s="41"/>
      <c r="U81" s="132"/>
      <c r="W81" s="11"/>
      <c r="X81" s="13"/>
      <c r="Y81" s="13"/>
      <c r="Z81" s="13"/>
      <c r="AA81" s="13"/>
      <c r="AB81" s="13"/>
      <c r="AC81" s="13"/>
      <c r="AD81" s="13"/>
      <c r="AE81" s="13"/>
      <c r="AF81" s="13"/>
      <c r="AG81" s="13"/>
      <c r="AJ81" s="13"/>
      <c r="AK81" s="13"/>
      <c r="AL81" s="13"/>
      <c r="AM81" s="13"/>
      <c r="AN81" s="13"/>
      <c r="AO81" s="13"/>
    </row>
    <row r="82" spans="2:35" ht="15.75">
      <c r="B82" s="133"/>
      <c r="C82" s="46"/>
      <c r="D82" s="46"/>
      <c r="E82" s="46"/>
      <c r="F82" s="46"/>
      <c r="G82" s="46"/>
      <c r="H82" s="46"/>
      <c r="I82" s="46"/>
      <c r="J82" s="46"/>
      <c r="K82" s="46"/>
      <c r="L82" s="46"/>
      <c r="M82" s="46"/>
      <c r="N82" s="33"/>
      <c r="O82" s="33"/>
      <c r="P82" s="47"/>
      <c r="Q82" s="47"/>
      <c r="R82" s="47"/>
      <c r="S82" s="46"/>
      <c r="T82" s="46"/>
      <c r="U82" s="134"/>
      <c r="AH82" s="10"/>
      <c r="AI82" s="10"/>
    </row>
    <row r="83" spans="2:35" ht="15.75">
      <c r="B83" s="133"/>
      <c r="C83" s="46"/>
      <c r="D83" s="46"/>
      <c r="E83" s="46"/>
      <c r="F83" s="46"/>
      <c r="G83" s="46"/>
      <c r="H83" s="46"/>
      <c r="I83" s="46"/>
      <c r="J83" s="46"/>
      <c r="K83" s="46"/>
      <c r="L83" s="46"/>
      <c r="M83" s="46"/>
      <c r="N83" s="33"/>
      <c r="O83" s="33"/>
      <c r="P83" s="47"/>
      <c r="Q83" s="47"/>
      <c r="R83" s="47"/>
      <c r="S83" s="46"/>
      <c r="T83" s="46"/>
      <c r="U83" s="134"/>
      <c r="AH83" s="10"/>
      <c r="AI83" s="10"/>
    </row>
    <row r="84" spans="2:35" ht="15.75">
      <c r="B84" s="133"/>
      <c r="C84" s="46"/>
      <c r="D84" s="46"/>
      <c r="E84" s="46"/>
      <c r="F84" s="46"/>
      <c r="G84" s="46"/>
      <c r="H84" s="46"/>
      <c r="I84" s="46"/>
      <c r="J84" s="46"/>
      <c r="K84" s="46"/>
      <c r="L84" s="46"/>
      <c r="M84" s="46"/>
      <c r="N84" s="33"/>
      <c r="O84" s="33"/>
      <c r="P84" s="47"/>
      <c r="Q84" s="47"/>
      <c r="R84" s="47"/>
      <c r="S84" s="46"/>
      <c r="T84" s="46"/>
      <c r="U84" s="134"/>
      <c r="AH84" s="10"/>
      <c r="AI84" s="10"/>
    </row>
    <row r="85" spans="2:35" ht="15.75">
      <c r="B85" s="133"/>
      <c r="C85" s="46"/>
      <c r="D85" s="46"/>
      <c r="E85" s="46"/>
      <c r="F85" s="46"/>
      <c r="G85" s="46"/>
      <c r="H85" s="46"/>
      <c r="I85" s="46"/>
      <c r="J85" s="46"/>
      <c r="K85" s="46"/>
      <c r="L85" s="46"/>
      <c r="M85" s="46"/>
      <c r="N85" s="33"/>
      <c r="O85" s="33"/>
      <c r="P85" s="47"/>
      <c r="Q85" s="47"/>
      <c r="R85" s="47"/>
      <c r="S85" s="46"/>
      <c r="T85" s="46"/>
      <c r="U85" s="134"/>
      <c r="AH85" s="10"/>
      <c r="AI85" s="10"/>
    </row>
    <row r="86" spans="2:35" ht="15.75">
      <c r="B86" s="133"/>
      <c r="C86" s="46"/>
      <c r="D86" s="46"/>
      <c r="E86" s="46"/>
      <c r="F86" s="46"/>
      <c r="G86" s="46"/>
      <c r="H86" s="46"/>
      <c r="I86" s="46"/>
      <c r="J86" s="46"/>
      <c r="K86" s="46"/>
      <c r="L86" s="46"/>
      <c r="M86" s="46"/>
      <c r="N86" s="33"/>
      <c r="O86" s="33"/>
      <c r="P86" s="47"/>
      <c r="Q86" s="47"/>
      <c r="R86" s="47"/>
      <c r="S86" s="46"/>
      <c r="T86" s="46"/>
      <c r="U86" s="134"/>
      <c r="AH86" s="10"/>
      <c r="AI86" s="10"/>
    </row>
    <row r="87" spans="2:35" ht="15.75">
      <c r="B87" s="133"/>
      <c r="C87" s="46"/>
      <c r="D87" s="46"/>
      <c r="E87" s="46"/>
      <c r="F87" s="46"/>
      <c r="G87" s="46"/>
      <c r="H87" s="46"/>
      <c r="I87" s="46"/>
      <c r="J87" s="46"/>
      <c r="K87" s="46"/>
      <c r="L87" s="46"/>
      <c r="M87" s="46"/>
      <c r="N87" s="33"/>
      <c r="O87" s="33"/>
      <c r="P87" s="47"/>
      <c r="Q87" s="47"/>
      <c r="R87" s="47"/>
      <c r="S87" s="46"/>
      <c r="T87" s="46"/>
      <c r="U87" s="134"/>
      <c r="AH87" s="10"/>
      <c r="AI87" s="10"/>
    </row>
    <row r="88" spans="2:35" ht="15.75">
      <c r="B88" s="133"/>
      <c r="C88" s="46"/>
      <c r="D88" s="46"/>
      <c r="E88" s="46"/>
      <c r="F88" s="46"/>
      <c r="G88" s="46"/>
      <c r="H88" s="46"/>
      <c r="I88" s="46"/>
      <c r="J88" s="46"/>
      <c r="K88" s="46"/>
      <c r="L88" s="46"/>
      <c r="M88" s="46"/>
      <c r="N88" s="33"/>
      <c r="O88" s="33"/>
      <c r="P88" s="47"/>
      <c r="Q88" s="47"/>
      <c r="R88" s="47"/>
      <c r="S88" s="46"/>
      <c r="T88" s="46"/>
      <c r="U88" s="134"/>
      <c r="AH88" s="10"/>
      <c r="AI88" s="10"/>
    </row>
    <row r="89" spans="2:35" ht="16.5" thickBot="1">
      <c r="B89" s="133"/>
      <c r="C89" s="305" t="s">
        <v>193</v>
      </c>
      <c r="D89" s="306"/>
      <c r="E89" s="306"/>
      <c r="F89" s="306"/>
      <c r="G89" s="306"/>
      <c r="H89" s="306"/>
      <c r="I89" s="306"/>
      <c r="J89" s="306"/>
      <c r="K89" s="306"/>
      <c r="L89" s="306"/>
      <c r="M89" s="46"/>
      <c r="N89" s="307" t="s">
        <v>146</v>
      </c>
      <c r="O89" s="308"/>
      <c r="P89" s="308"/>
      <c r="Q89" s="308"/>
      <c r="R89" s="308"/>
      <c r="S89" s="308"/>
      <c r="T89" s="46"/>
      <c r="U89" s="134"/>
      <c r="AH89" s="10"/>
      <c r="AI89" s="10"/>
    </row>
    <row r="90" spans="2:37" ht="16.5" thickBot="1">
      <c r="B90" s="133"/>
      <c r="C90" s="46"/>
      <c r="D90" s="46"/>
      <c r="E90" s="46"/>
      <c r="F90" s="46"/>
      <c r="G90" s="46"/>
      <c r="H90" s="46"/>
      <c r="I90" s="46"/>
      <c r="J90" s="46"/>
      <c r="K90" s="46"/>
      <c r="L90" s="46"/>
      <c r="M90" s="454" t="s">
        <v>127</v>
      </c>
      <c r="N90" s="454"/>
      <c r="O90" s="454"/>
      <c r="P90" s="36"/>
      <c r="Q90" s="453" t="s">
        <v>128</v>
      </c>
      <c r="R90" s="453"/>
      <c r="S90" s="453"/>
      <c r="T90" s="46"/>
      <c r="U90" s="134"/>
      <c r="X90" s="182">
        <v>0.12361180973047405</v>
      </c>
      <c r="Y90" s="175">
        <v>0.4552502846317125</v>
      </c>
      <c r="Z90" s="175">
        <v>0.30649689495393717</v>
      </c>
      <c r="AA90" s="175">
        <v>0.5943427818657231</v>
      </c>
      <c r="AB90" s="175">
        <v>-0.2128957426926224</v>
      </c>
      <c r="AC90" s="175">
        <v>-0.03612124120894187</v>
      </c>
      <c r="AD90" s="175">
        <v>1.8478076716494403</v>
      </c>
      <c r="AE90" s="175">
        <v>0.703303867428772</v>
      </c>
      <c r="AF90" s="175">
        <v>1.16528060185719</v>
      </c>
      <c r="AG90" s="175">
        <v>0.5156847539101217</v>
      </c>
      <c r="AH90" s="175">
        <v>0.014552971360592285</v>
      </c>
      <c r="AI90" s="175">
        <v>0.9729157178107856</v>
      </c>
      <c r="AJ90" s="176">
        <v>0.28486882538884906</v>
      </c>
      <c r="AK90" s="177">
        <v>1.4073387808775575</v>
      </c>
    </row>
    <row r="91" spans="2:36" ht="21.75" customHeight="1" thickBot="1">
      <c r="B91" s="133"/>
      <c r="C91" s="484" t="s">
        <v>145</v>
      </c>
      <c r="D91" s="484"/>
      <c r="E91" s="484"/>
      <c r="F91" s="484"/>
      <c r="G91" s="484"/>
      <c r="H91" s="484"/>
      <c r="I91" s="484"/>
      <c r="J91" s="484"/>
      <c r="K91" s="155"/>
      <c r="L91" s="155"/>
      <c r="M91" s="540" t="s">
        <v>146</v>
      </c>
      <c r="N91" s="541"/>
      <c r="O91" s="542"/>
      <c r="P91" s="169"/>
      <c r="Q91" s="540" t="s">
        <v>146</v>
      </c>
      <c r="R91" s="541"/>
      <c r="S91" s="542"/>
      <c r="T91" s="46"/>
      <c r="U91" s="134"/>
      <c r="X91" s="460" t="s">
        <v>52</v>
      </c>
      <c r="Y91" s="461"/>
      <c r="AG91" s="5"/>
      <c r="AH91" s="3"/>
      <c r="AI91" s="1"/>
      <c r="AJ91" s="1"/>
    </row>
    <row r="92" spans="2:49" ht="18.75" customHeight="1">
      <c r="B92" s="133"/>
      <c r="C92" s="484" t="s">
        <v>149</v>
      </c>
      <c r="D92" s="484"/>
      <c r="E92" s="484"/>
      <c r="F92" s="484"/>
      <c r="G92" s="484"/>
      <c r="H92" s="484"/>
      <c r="I92" s="484"/>
      <c r="J92" s="484"/>
      <c r="K92" s="490" t="s">
        <v>64</v>
      </c>
      <c r="L92" s="490"/>
      <c r="M92" s="528">
        <v>0.035</v>
      </c>
      <c r="N92" s="529"/>
      <c r="O92" s="530"/>
      <c r="Q92" s="528">
        <v>0.035</v>
      </c>
      <c r="R92" s="529"/>
      <c r="S92" s="530"/>
      <c r="T92" s="46" t="s">
        <v>37</v>
      </c>
      <c r="U92" s="195"/>
      <c r="X92" s="165" t="s">
        <v>146</v>
      </c>
      <c r="Y92" s="166">
        <f>M92</f>
        <v>0.035</v>
      </c>
      <c r="AA92" s="179" t="s">
        <v>53</v>
      </c>
      <c r="AB92" s="180" t="s">
        <v>54</v>
      </c>
      <c r="AC92" s="180" t="s">
        <v>55</v>
      </c>
      <c r="AD92" s="180" t="s">
        <v>56</v>
      </c>
      <c r="AE92" s="181" t="s">
        <v>57</v>
      </c>
      <c r="AF92" s="6"/>
      <c r="AH92" s="4"/>
      <c r="AI92" s="2"/>
      <c r="AJ92" s="2"/>
      <c r="AK92" s="2"/>
      <c r="AL92" s="2"/>
      <c r="AM92" s="2"/>
      <c r="AN92" s="2"/>
      <c r="AO92" s="2"/>
      <c r="AP92" s="2"/>
      <c r="AQ92" s="2"/>
      <c r="AR92" s="2"/>
      <c r="AS92" s="2"/>
      <c r="AT92" s="2"/>
      <c r="AU92" s="2"/>
      <c r="AV92" s="2"/>
      <c r="AW92" s="2"/>
    </row>
    <row r="93" spans="2:49" ht="16.5" customHeight="1" thickBot="1">
      <c r="B93" s="133"/>
      <c r="C93" s="484" t="s">
        <v>150</v>
      </c>
      <c r="D93" s="484"/>
      <c r="E93" s="484"/>
      <c r="F93" s="484"/>
      <c r="G93" s="484"/>
      <c r="H93" s="484"/>
      <c r="I93" s="484"/>
      <c r="J93" s="484"/>
      <c r="K93" s="48"/>
      <c r="L93" s="20"/>
      <c r="M93" s="531">
        <f>IF(M91=X92,,VLOOKUP(M91,X92:Y94,2,FALSE))</f>
        <v>0</v>
      </c>
      <c r="N93" s="531"/>
      <c r="O93" s="531"/>
      <c r="Q93" s="531">
        <f>IF(Q91=X96,,VLOOKUP(Q91,X96:Y98,2,FALSE))</f>
        <v>0</v>
      </c>
      <c r="R93" s="531"/>
      <c r="S93" s="531"/>
      <c r="T93" s="46" t="s">
        <v>37</v>
      </c>
      <c r="U93" s="195"/>
      <c r="X93" s="161" t="s">
        <v>147</v>
      </c>
      <c r="Y93" s="162">
        <f>(H49+H48-0.06)/0.18</f>
        <v>1.4444444444444446</v>
      </c>
      <c r="AA93" s="465" t="s">
        <v>0</v>
      </c>
      <c r="AB93" s="458"/>
      <c r="AC93" s="458"/>
      <c r="AD93" s="458" t="s">
        <v>58</v>
      </c>
      <c r="AE93" s="459"/>
      <c r="AF93" s="6"/>
      <c r="AH93" s="4"/>
      <c r="AI93" s="2"/>
      <c r="AJ93" s="2"/>
      <c r="AK93" s="2"/>
      <c r="AL93" s="2"/>
      <c r="AM93" s="2"/>
      <c r="AN93" s="2"/>
      <c r="AO93" s="2"/>
      <c r="AP93" s="2"/>
      <c r="AQ93" s="2"/>
      <c r="AR93" s="2"/>
      <c r="AS93" s="2"/>
      <c r="AT93" s="2"/>
      <c r="AU93" s="2"/>
      <c r="AV93" s="2"/>
      <c r="AW93" s="2"/>
    </row>
    <row r="94" spans="2:32" ht="19.5" customHeight="1" thickBot="1">
      <c r="B94" s="133"/>
      <c r="C94" s="484" t="s">
        <v>59</v>
      </c>
      <c r="D94" s="484"/>
      <c r="E94" s="484"/>
      <c r="F94" s="484"/>
      <c r="G94" s="484"/>
      <c r="H94" s="484"/>
      <c r="I94" s="484"/>
      <c r="J94" s="484"/>
      <c r="K94" s="490" t="s">
        <v>65</v>
      </c>
      <c r="L94" s="490"/>
      <c r="M94" s="487">
        <v>30</v>
      </c>
      <c r="N94" s="488"/>
      <c r="O94" s="489"/>
      <c r="Q94" s="487">
        <v>30</v>
      </c>
      <c r="R94" s="488"/>
      <c r="S94" s="489"/>
      <c r="T94" s="46" t="s">
        <v>113</v>
      </c>
      <c r="U94" s="195"/>
      <c r="X94" s="167" t="s">
        <v>148</v>
      </c>
      <c r="Y94" s="168">
        <f>(H49+H48-0.06)/0.09</f>
        <v>2.8888888888888893</v>
      </c>
      <c r="AA94" s="99">
        <f>H48</f>
        <v>0.12</v>
      </c>
      <c r="AB94" s="100">
        <f>H49</f>
        <v>0.2</v>
      </c>
      <c r="AC94" s="100">
        <f>M94/10^3</f>
        <v>0.03</v>
      </c>
      <c r="AD94" s="100">
        <f>J48</f>
        <v>0.035</v>
      </c>
      <c r="AE94" s="173">
        <f>M92+M93</f>
        <v>0.035</v>
      </c>
      <c r="AF94" s="178">
        <f>$X$90*(AC94^$Y$90*AE94^$Z$90)/(AA94^$AA$90*AD94^$AB$90)+$AC$90*(1-$AD$90*AA94^$AE$90)*(1+$AF$90*AC94^$AG$90)*(1-$AH$90/AD94^$AI$90)*(1+$AJ$90*AE94^$AK$90)</f>
        <v>-0.00014270417948517543</v>
      </c>
    </row>
    <row r="95" spans="2:49" ht="19.5" customHeight="1" thickBot="1">
      <c r="B95" s="133"/>
      <c r="C95" s="484" t="s">
        <v>185</v>
      </c>
      <c r="D95" s="484"/>
      <c r="E95" s="484"/>
      <c r="F95" s="484"/>
      <c r="G95" s="484"/>
      <c r="H95" s="484"/>
      <c r="I95" s="484"/>
      <c r="J95" s="484"/>
      <c r="K95" s="490" t="s">
        <v>126</v>
      </c>
      <c r="L95" s="490"/>
      <c r="M95" s="494">
        <f>IF($H$8=$X$8,$AF$94,$AF$94/2)</f>
        <v>-0.00014270417948517543</v>
      </c>
      <c r="N95" s="494"/>
      <c r="O95" s="494"/>
      <c r="Q95" s="494">
        <f>IF($H$8=$X$8,$AF$98,$AF$98/2)</f>
        <v>-0.00014270417948517543</v>
      </c>
      <c r="R95" s="494"/>
      <c r="S95" s="494"/>
      <c r="T95" s="46" t="s">
        <v>37</v>
      </c>
      <c r="U95" s="195"/>
      <c r="X95" s="460" t="s">
        <v>52</v>
      </c>
      <c r="Y95" s="461"/>
      <c r="AG95" s="5"/>
      <c r="AH95" s="3"/>
      <c r="AI95" s="1"/>
      <c r="AJ95" s="1"/>
      <c r="AV95" s="2"/>
      <c r="AW95" s="2"/>
    </row>
    <row r="96" spans="2:50" s="10" customFormat="1" ht="15.75">
      <c r="B96" s="131"/>
      <c r="C96" s="484"/>
      <c r="D96" s="484"/>
      <c r="E96" s="484"/>
      <c r="F96" s="484"/>
      <c r="G96" s="484"/>
      <c r="H96" s="484"/>
      <c r="I96" s="484"/>
      <c r="J96" s="484"/>
      <c r="K96" s="50"/>
      <c r="L96" s="49"/>
      <c r="M96" s="51"/>
      <c r="N96" s="156"/>
      <c r="O96" s="40"/>
      <c r="P96" s="40"/>
      <c r="Q96" s="40"/>
      <c r="R96" s="40"/>
      <c r="S96" s="51"/>
      <c r="T96" s="52"/>
      <c r="U96" s="154"/>
      <c r="W96" s="11"/>
      <c r="X96" s="165" t="s">
        <v>146</v>
      </c>
      <c r="Y96" s="166">
        <f>Y92</f>
        <v>0.035</v>
      </c>
      <c r="AA96" s="179" t="s">
        <v>53</v>
      </c>
      <c r="AB96" s="180" t="s">
        <v>54</v>
      </c>
      <c r="AC96" s="180" t="s">
        <v>55</v>
      </c>
      <c r="AD96" s="180" t="s">
        <v>56</v>
      </c>
      <c r="AE96" s="181" t="s">
        <v>57</v>
      </c>
      <c r="AF96" s="6"/>
      <c r="AH96" s="4"/>
      <c r="AI96" s="2"/>
      <c r="AJ96" s="2"/>
      <c r="AK96" s="2"/>
      <c r="AL96" s="2"/>
      <c r="AM96" s="2"/>
      <c r="AN96" s="2"/>
      <c r="AO96" s="2"/>
      <c r="AP96" s="2"/>
      <c r="AQ96" s="2"/>
      <c r="AR96" s="2"/>
      <c r="AS96" s="2"/>
      <c r="AT96" s="2"/>
      <c r="AU96" s="2"/>
      <c r="AV96" s="2"/>
      <c r="AW96" s="2"/>
      <c r="AX96" s="13"/>
    </row>
    <row r="97" spans="2:50" ht="19.5" customHeight="1" thickBot="1">
      <c r="B97" s="133"/>
      <c r="C97" s="484" t="s">
        <v>130</v>
      </c>
      <c r="D97" s="484"/>
      <c r="E97" s="484"/>
      <c r="F97" s="484"/>
      <c r="G97" s="484"/>
      <c r="H97" s="484"/>
      <c r="I97" s="484"/>
      <c r="J97" s="484"/>
      <c r="K97" s="402" t="s">
        <v>125</v>
      </c>
      <c r="L97" s="402"/>
      <c r="M97" s="494">
        <f>IF($R$37=0,,$Q$39*$M$95/$R$37)</f>
        <v>-0.00014236539552256827</v>
      </c>
      <c r="N97" s="494"/>
      <c r="O97" s="494"/>
      <c r="Q97" s="494">
        <f>IF($R$37=0,,$Q$40*$Q$95/$R$37)</f>
        <v>-5.272087507988156E-05</v>
      </c>
      <c r="R97" s="494"/>
      <c r="S97" s="494"/>
      <c r="T97" s="46" t="s">
        <v>3</v>
      </c>
      <c r="U97" s="195"/>
      <c r="X97" s="161" t="s">
        <v>147</v>
      </c>
      <c r="Y97" s="162">
        <f>Y93</f>
        <v>1.4444444444444446</v>
      </c>
      <c r="AA97" s="465" t="s">
        <v>0</v>
      </c>
      <c r="AB97" s="458"/>
      <c r="AC97" s="458"/>
      <c r="AD97" s="458" t="s">
        <v>58</v>
      </c>
      <c r="AE97" s="459"/>
      <c r="AF97" s="6"/>
      <c r="AH97" s="172"/>
      <c r="AI97" s="172"/>
      <c r="AJ97" s="172"/>
      <c r="AK97" s="172"/>
      <c r="AL97" s="172"/>
      <c r="AM97" s="172"/>
      <c r="AN97" s="172"/>
      <c r="AO97" s="172"/>
      <c r="AP97" s="172"/>
      <c r="AQ97" s="172"/>
      <c r="AR97" s="172"/>
      <c r="AS97" s="172"/>
      <c r="AT97" s="172"/>
      <c r="AU97" s="172"/>
      <c r="AV97" s="172"/>
      <c r="AW97" s="172"/>
      <c r="AX97" s="172"/>
    </row>
    <row r="98" spans="2:50" s="10" customFormat="1" ht="15" customHeight="1" thickBot="1">
      <c r="B98" s="131"/>
      <c r="C98" s="41"/>
      <c r="D98" s="41"/>
      <c r="E98" s="41"/>
      <c r="F98" s="41"/>
      <c r="G98" s="41"/>
      <c r="H98" s="41"/>
      <c r="I98" s="41"/>
      <c r="J98" s="41"/>
      <c r="K98" s="41"/>
      <c r="L98" s="41"/>
      <c r="M98" s="41"/>
      <c r="N98" s="34"/>
      <c r="O98" s="34"/>
      <c r="P98" s="42"/>
      <c r="Q98" s="42"/>
      <c r="R98" s="42"/>
      <c r="S98" s="41"/>
      <c r="T98" s="41"/>
      <c r="U98" s="132"/>
      <c r="W98" s="11"/>
      <c r="X98" s="163" t="s">
        <v>148</v>
      </c>
      <c r="Y98" s="164">
        <f>Y94</f>
        <v>2.8888888888888893</v>
      </c>
      <c r="AA98" s="97">
        <f>AA94</f>
        <v>0.12</v>
      </c>
      <c r="AB98" s="98">
        <f>AB94</f>
        <v>0.2</v>
      </c>
      <c r="AC98" s="98">
        <f>Q94/10^3</f>
        <v>0.03</v>
      </c>
      <c r="AD98" s="98">
        <f>AD94</f>
        <v>0.035</v>
      </c>
      <c r="AE98" s="174">
        <f>Q92+Q93</f>
        <v>0.035</v>
      </c>
      <c r="AF98" s="178">
        <f>$X$90*(AC98^$Y$90*AE98^$Z$90)/(AA98^$AA$90*AD98^$AB$90)+$AC$90*(1-$AD$90*AA98^$AE$90)*(1+$AF$90*AC98^$AG$90)*(1-$AH$90/AD98^$AI$90)*(1+$AJ$90*AE98^$AK$90)</f>
        <v>-0.00014270417948517543</v>
      </c>
      <c r="AH98" s="172"/>
      <c r="AI98" s="172"/>
      <c r="AJ98" s="172"/>
      <c r="AK98" s="172"/>
      <c r="AL98" s="172"/>
      <c r="AM98" s="172"/>
      <c r="AN98" s="172"/>
      <c r="AO98" s="172"/>
      <c r="AP98" s="172"/>
      <c r="AQ98" s="172"/>
      <c r="AR98" s="172"/>
      <c r="AS98" s="172"/>
      <c r="AT98" s="172"/>
      <c r="AU98" s="172"/>
      <c r="AV98" s="172"/>
      <c r="AW98" s="172"/>
      <c r="AX98" s="172"/>
    </row>
    <row r="99" spans="2:21" ht="16.5" thickBot="1">
      <c r="B99" s="325" t="s">
        <v>186</v>
      </c>
      <c r="C99" s="326"/>
      <c r="D99" s="326"/>
      <c r="E99" s="326"/>
      <c r="F99" s="326"/>
      <c r="G99" s="326"/>
      <c r="H99" s="326"/>
      <c r="I99" s="326"/>
      <c r="J99" s="326"/>
      <c r="K99" s="326"/>
      <c r="L99" s="326"/>
      <c r="M99" s="326"/>
      <c r="N99" s="326"/>
      <c r="O99" s="326"/>
      <c r="P99" s="326"/>
      <c r="Q99" s="326"/>
      <c r="R99" s="326"/>
      <c r="S99" s="326"/>
      <c r="T99" s="326"/>
      <c r="U99" s="354"/>
    </row>
    <row r="100" spans="2:50" s="10" customFormat="1" ht="9" thickTop="1">
      <c r="B100" s="131"/>
      <c r="C100" s="27"/>
      <c r="D100" s="27"/>
      <c r="E100" s="27"/>
      <c r="F100" s="27"/>
      <c r="G100" s="27"/>
      <c r="H100" s="27"/>
      <c r="I100" s="27"/>
      <c r="J100" s="27"/>
      <c r="K100" s="27"/>
      <c r="L100" s="27"/>
      <c r="M100" s="27"/>
      <c r="N100" s="53"/>
      <c r="O100" s="53"/>
      <c r="P100" s="54"/>
      <c r="Q100" s="54"/>
      <c r="R100" s="54"/>
      <c r="S100" s="27"/>
      <c r="T100" s="27"/>
      <c r="U100" s="132"/>
      <c r="W100" s="11"/>
      <c r="X100" s="13"/>
      <c r="Y100" s="13"/>
      <c r="Z100" s="13"/>
      <c r="AA100" s="13"/>
      <c r="AB100" s="13"/>
      <c r="AC100" s="13"/>
      <c r="AD100" s="13"/>
      <c r="AE100" s="13"/>
      <c r="AF100" s="13"/>
      <c r="AG100" s="13"/>
      <c r="AH100" s="13"/>
      <c r="AI100" s="13"/>
      <c r="AJ100" s="13"/>
      <c r="AX100" s="13"/>
    </row>
    <row r="101" spans="2:50" s="39" customFormat="1" ht="14.25">
      <c r="B101" s="196"/>
      <c r="C101" s="55"/>
      <c r="D101" s="55"/>
      <c r="E101" s="55"/>
      <c r="F101" s="306" t="s">
        <v>30</v>
      </c>
      <c r="G101" s="306"/>
      <c r="H101" s="306"/>
      <c r="I101" s="242" t="s">
        <v>29</v>
      </c>
      <c r="J101" s="306" t="s">
        <v>31</v>
      </c>
      <c r="K101" s="306"/>
      <c r="L101" s="306"/>
      <c r="M101" s="242" t="s">
        <v>29</v>
      </c>
      <c r="N101" s="306" t="s">
        <v>60</v>
      </c>
      <c r="O101" s="306"/>
      <c r="P101" s="306"/>
      <c r="Q101" s="242" t="s">
        <v>28</v>
      </c>
      <c r="R101" s="306" t="s">
        <v>32</v>
      </c>
      <c r="S101" s="306"/>
      <c r="T101" s="56"/>
      <c r="U101" s="197"/>
      <c r="W101" s="11"/>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2:50" s="45" customFormat="1" ht="17.25">
      <c r="B102" s="198"/>
      <c r="C102" s="57"/>
      <c r="D102" s="57"/>
      <c r="E102" s="57"/>
      <c r="F102" s="492">
        <f>Q51</f>
        <v>0.26879476434545974</v>
      </c>
      <c r="G102" s="492"/>
      <c r="H102" s="492"/>
      <c r="I102" s="58" t="s">
        <v>29</v>
      </c>
      <c r="J102" s="492">
        <f>R76</f>
        <v>0.017658666189609297</v>
      </c>
      <c r="K102" s="492"/>
      <c r="L102" s="492"/>
      <c r="M102" s="58" t="s">
        <v>29</v>
      </c>
      <c r="N102" s="492">
        <f>M97+Q97</f>
        <v>-0.0001950862706024498</v>
      </c>
      <c r="O102" s="492"/>
      <c r="P102" s="492"/>
      <c r="Q102" s="58" t="s">
        <v>28</v>
      </c>
      <c r="R102" s="491">
        <f>F102+J102+N102</f>
        <v>0.2862583442644666</v>
      </c>
      <c r="S102" s="491"/>
      <c r="T102" s="59" t="s">
        <v>3</v>
      </c>
      <c r="U102" s="199"/>
      <c r="W102" s="11"/>
      <c r="X102" s="448"/>
      <c r="Y102" s="448"/>
      <c r="Z102" s="13"/>
      <c r="AA102" s="13"/>
      <c r="AN102" s="13"/>
      <c r="AO102" s="13"/>
      <c r="AP102" s="13"/>
      <c r="AQ102" s="13"/>
      <c r="AR102" s="13"/>
      <c r="AS102" s="13"/>
      <c r="AT102" s="13"/>
      <c r="AU102" s="13"/>
      <c r="AV102" s="13"/>
      <c r="AW102" s="13"/>
      <c r="AX102" s="13"/>
    </row>
    <row r="103" spans="2:50" s="39" customFormat="1" ht="14.25">
      <c r="B103" s="196"/>
      <c r="C103" s="55"/>
      <c r="D103" s="55"/>
      <c r="E103" s="55"/>
      <c r="F103" s="493">
        <f>F102/$R$102</f>
        <v>0.9389936388967837</v>
      </c>
      <c r="G103" s="493"/>
      <c r="H103" s="493"/>
      <c r="I103" s="242"/>
      <c r="J103" s="493">
        <f>J102/$R$102</f>
        <v>0.06168786532662578</v>
      </c>
      <c r="K103" s="493"/>
      <c r="L103" s="493"/>
      <c r="M103" s="242"/>
      <c r="N103" s="493">
        <f>N102/$R$102</f>
        <v>-0.0006815042234095182</v>
      </c>
      <c r="O103" s="493"/>
      <c r="P103" s="493"/>
      <c r="Q103" s="60"/>
      <c r="R103" s="60"/>
      <c r="S103" s="242"/>
      <c r="T103" s="242"/>
      <c r="U103" s="200"/>
      <c r="W103" s="11"/>
      <c r="X103" s="61"/>
      <c r="AN103" s="13"/>
      <c r="AO103" s="13"/>
      <c r="AP103" s="13"/>
      <c r="AQ103" s="13"/>
      <c r="AR103" s="13"/>
      <c r="AS103" s="13"/>
      <c r="AT103" s="13"/>
      <c r="AU103" s="13"/>
      <c r="AV103" s="13"/>
      <c r="AW103" s="13"/>
      <c r="AX103" s="13"/>
    </row>
    <row r="104" spans="2:50" s="39" customFormat="1" ht="14.25">
      <c r="B104" s="196"/>
      <c r="C104" s="55"/>
      <c r="D104" s="55"/>
      <c r="E104" s="55"/>
      <c r="F104" s="243"/>
      <c r="G104" s="243"/>
      <c r="H104" s="243"/>
      <c r="I104" s="242"/>
      <c r="J104" s="243"/>
      <c r="K104" s="243"/>
      <c r="L104" s="243"/>
      <c r="M104" s="242"/>
      <c r="N104" s="243"/>
      <c r="O104" s="243"/>
      <c r="P104" s="243"/>
      <c r="Q104" s="60"/>
      <c r="R104" s="60"/>
      <c r="S104" s="242"/>
      <c r="T104" s="242"/>
      <c r="U104" s="200"/>
      <c r="W104" s="11"/>
      <c r="X104" s="13"/>
      <c r="AN104" s="13"/>
      <c r="AO104" s="13"/>
      <c r="AP104" s="13"/>
      <c r="AQ104" s="13"/>
      <c r="AR104" s="13"/>
      <c r="AS104" s="13"/>
      <c r="AT104" s="13"/>
      <c r="AU104" s="13"/>
      <c r="AV104" s="13"/>
      <c r="AW104" s="13"/>
      <c r="AX104" s="13"/>
    </row>
    <row r="105" spans="2:50" s="39" customFormat="1" ht="14.25">
      <c r="B105" s="196"/>
      <c r="C105" s="55"/>
      <c r="D105" s="55"/>
      <c r="E105" s="55"/>
      <c r="F105" s="243"/>
      <c r="G105" s="243"/>
      <c r="H105" s="243"/>
      <c r="I105" s="242"/>
      <c r="J105" s="243"/>
      <c r="K105" s="243"/>
      <c r="L105" s="243"/>
      <c r="M105" s="242"/>
      <c r="N105" s="243"/>
      <c r="O105" s="243"/>
      <c r="P105" s="243"/>
      <c r="Q105" s="60"/>
      <c r="R105" s="60"/>
      <c r="S105" s="242"/>
      <c r="T105" s="242"/>
      <c r="U105" s="200"/>
      <c r="W105" s="11"/>
      <c r="X105" s="13"/>
      <c r="AF105" s="10"/>
      <c r="AG105" s="10"/>
      <c r="AH105" s="10"/>
      <c r="AI105" s="10"/>
      <c r="AJ105" s="10"/>
      <c r="AK105" s="10"/>
      <c r="AL105" s="13"/>
      <c r="AM105" s="13"/>
      <c r="AN105" s="13"/>
      <c r="AO105" s="13"/>
      <c r="AP105" s="13"/>
      <c r="AQ105" s="13"/>
      <c r="AR105" s="13"/>
      <c r="AS105" s="13"/>
      <c r="AT105" s="13"/>
      <c r="AU105" s="13"/>
      <c r="AV105" s="13"/>
      <c r="AW105" s="13"/>
      <c r="AX105" s="13"/>
    </row>
    <row r="106" spans="2:50" s="55" customFormat="1" ht="15" thickBot="1">
      <c r="B106" s="201"/>
      <c r="C106" s="202"/>
      <c r="D106" s="202"/>
      <c r="E106" s="202"/>
      <c r="F106" s="203"/>
      <c r="G106" s="203"/>
      <c r="H106" s="203"/>
      <c r="I106" s="204"/>
      <c r="J106" s="203"/>
      <c r="K106" s="203"/>
      <c r="L106" s="203"/>
      <c r="M106" s="204"/>
      <c r="N106" s="203"/>
      <c r="O106" s="203"/>
      <c r="P106" s="203"/>
      <c r="Q106" s="205"/>
      <c r="R106" s="205"/>
      <c r="S106" s="204"/>
      <c r="T106" s="204"/>
      <c r="U106" s="206"/>
      <c r="W106" s="43"/>
      <c r="X106" s="44"/>
      <c r="Y106" s="44"/>
      <c r="Z106" s="44"/>
      <c r="AA106" s="44"/>
      <c r="AB106" s="44"/>
      <c r="AC106" s="44"/>
      <c r="AD106" s="44"/>
      <c r="AE106" s="40"/>
      <c r="AF106" s="40"/>
      <c r="AG106" s="40"/>
      <c r="AH106" s="40"/>
      <c r="AI106" s="40"/>
      <c r="AJ106" s="40"/>
      <c r="AK106" s="40"/>
      <c r="AL106" s="44"/>
      <c r="AM106" s="44"/>
      <c r="AN106" s="44"/>
      <c r="AO106" s="44"/>
      <c r="AP106" s="44"/>
      <c r="AQ106" s="44"/>
      <c r="AR106" s="44"/>
      <c r="AS106" s="44"/>
      <c r="AT106" s="44"/>
      <c r="AU106" s="44"/>
      <c r="AV106" s="44"/>
      <c r="AW106" s="44"/>
      <c r="AX106" s="13"/>
    </row>
  </sheetData>
  <sheetProtection password="C9FC" sheet="1"/>
  <mergeCells count="308">
    <mergeCell ref="B8:G8"/>
    <mergeCell ref="H8:U8"/>
    <mergeCell ref="X8:Z8"/>
    <mergeCell ref="X9:Z9"/>
    <mergeCell ref="C91:J91"/>
    <mergeCell ref="M91:O91"/>
    <mergeCell ref="Q91:S91"/>
    <mergeCell ref="R22:T22"/>
    <mergeCell ref="R23:T23"/>
    <mergeCell ref="C24:G24"/>
    <mergeCell ref="C93:J93"/>
    <mergeCell ref="C22:G22"/>
    <mergeCell ref="J22:L22"/>
    <mergeCell ref="O22:Q22"/>
    <mergeCell ref="C23:G23"/>
    <mergeCell ref="J23:L23"/>
    <mergeCell ref="O23:Q23"/>
    <mergeCell ref="K92:L92"/>
    <mergeCell ref="C35:G35"/>
    <mergeCell ref="J35:L35"/>
    <mergeCell ref="R24:T24"/>
    <mergeCell ref="C32:G32"/>
    <mergeCell ref="C27:G27"/>
    <mergeCell ref="J27:L27"/>
    <mergeCell ref="O27:Q27"/>
    <mergeCell ref="R27:T27"/>
    <mergeCell ref="J32:L32"/>
    <mergeCell ref="O32:Q32"/>
    <mergeCell ref="R32:T32"/>
    <mergeCell ref="C29:G29"/>
    <mergeCell ref="M97:O97"/>
    <mergeCell ref="Q92:S92"/>
    <mergeCell ref="Q93:S93"/>
    <mergeCell ref="Q94:S94"/>
    <mergeCell ref="Q95:S95"/>
    <mergeCell ref="Q97:S97"/>
    <mergeCell ref="M92:O92"/>
    <mergeCell ref="M93:O93"/>
    <mergeCell ref="C92:J92"/>
    <mergeCell ref="O35:Q35"/>
    <mergeCell ref="H71:I71"/>
    <mergeCell ref="O36:Q36"/>
    <mergeCell ref="J48:K48"/>
    <mergeCell ref="L48:N48"/>
    <mergeCell ref="B52:U52"/>
    <mergeCell ref="M65:N65"/>
    <mergeCell ref="M66:N66"/>
    <mergeCell ref="M67:N67"/>
    <mergeCell ref="C34:G34"/>
    <mergeCell ref="J34:L34"/>
    <mergeCell ref="O34:Q34"/>
    <mergeCell ref="R34:T34"/>
    <mergeCell ref="C71:E71"/>
    <mergeCell ref="H69:I69"/>
    <mergeCell ref="C68:E68"/>
    <mergeCell ref="C69:E69"/>
    <mergeCell ref="H49:I49"/>
    <mergeCell ref="Q51:S51"/>
    <mergeCell ref="R29:T29"/>
    <mergeCell ref="C30:G30"/>
    <mergeCell ref="J30:L30"/>
    <mergeCell ref="O30:Q30"/>
    <mergeCell ref="R30:T30"/>
    <mergeCell ref="R35:T35"/>
    <mergeCell ref="C33:G33"/>
    <mergeCell ref="J33:L33"/>
    <mergeCell ref="O33:Q33"/>
    <mergeCell ref="R33:T33"/>
    <mergeCell ref="C31:G31"/>
    <mergeCell ref="J31:L31"/>
    <mergeCell ref="O31:Q31"/>
    <mergeCell ref="R31:T31"/>
    <mergeCell ref="C28:G28"/>
    <mergeCell ref="J28:L28"/>
    <mergeCell ref="O28:Q28"/>
    <mergeCell ref="R28:T28"/>
    <mergeCell ref="J29:L29"/>
    <mergeCell ref="O29:Q29"/>
    <mergeCell ref="C19:G19"/>
    <mergeCell ref="J19:L19"/>
    <mergeCell ref="O19:Q19"/>
    <mergeCell ref="R19:T19"/>
    <mergeCell ref="C20:G20"/>
    <mergeCell ref="J20:L20"/>
    <mergeCell ref="O20:Q20"/>
    <mergeCell ref="R20:T20"/>
    <mergeCell ref="C21:G21"/>
    <mergeCell ref="J21:L21"/>
    <mergeCell ref="O21:Q21"/>
    <mergeCell ref="R21:T21"/>
    <mergeCell ref="C25:G25"/>
    <mergeCell ref="J25:L25"/>
    <mergeCell ref="O25:Q25"/>
    <mergeCell ref="R25:T25"/>
    <mergeCell ref="J24:L24"/>
    <mergeCell ref="O24:Q24"/>
    <mergeCell ref="C26:G26"/>
    <mergeCell ref="J26:L26"/>
    <mergeCell ref="O26:Q26"/>
    <mergeCell ref="R26:T26"/>
    <mergeCell ref="H5:U5"/>
    <mergeCell ref="H59:U59"/>
    <mergeCell ref="C37:Q37"/>
    <mergeCell ref="C39:N39"/>
    <mergeCell ref="C40:N40"/>
    <mergeCell ref="O15:Q15"/>
    <mergeCell ref="M12:Q12"/>
    <mergeCell ref="J15:L15"/>
    <mergeCell ref="J16:L16"/>
    <mergeCell ref="J17:L17"/>
    <mergeCell ref="O13:Q13"/>
    <mergeCell ref="O14:Q14"/>
    <mergeCell ref="O16:Q16"/>
    <mergeCell ref="O17:Q17"/>
    <mergeCell ref="J14:L14"/>
    <mergeCell ref="J13:L13"/>
    <mergeCell ref="C96:J96"/>
    <mergeCell ref="C50:G50"/>
    <mergeCell ref="T51:U51"/>
    <mergeCell ref="M68:N68"/>
    <mergeCell ref="O61:U61"/>
    <mergeCell ref="P67:T67"/>
    <mergeCell ref="K68:L68"/>
    <mergeCell ref="F67:G67"/>
    <mergeCell ref="F65:G65"/>
    <mergeCell ref="P65:T65"/>
    <mergeCell ref="C94:J94"/>
    <mergeCell ref="M72:N72"/>
    <mergeCell ref="H70:I70"/>
    <mergeCell ref="F103:H103"/>
    <mergeCell ref="B99:U99"/>
    <mergeCell ref="N103:P103"/>
    <mergeCell ref="N102:P102"/>
    <mergeCell ref="J103:L103"/>
    <mergeCell ref="M95:O95"/>
    <mergeCell ref="C95:J95"/>
    <mergeCell ref="M94:O94"/>
    <mergeCell ref="C65:E65"/>
    <mergeCell ref="K97:L97"/>
    <mergeCell ref="K95:L95"/>
    <mergeCell ref="K94:L94"/>
    <mergeCell ref="R102:S102"/>
    <mergeCell ref="F102:H102"/>
    <mergeCell ref="J102:L102"/>
    <mergeCell ref="J101:L101"/>
    <mergeCell ref="F101:H101"/>
    <mergeCell ref="F72:G72"/>
    <mergeCell ref="C97:J97"/>
    <mergeCell ref="R101:S101"/>
    <mergeCell ref="C70:E70"/>
    <mergeCell ref="C77:J77"/>
    <mergeCell ref="K70:L70"/>
    <mergeCell ref="H72:I72"/>
    <mergeCell ref="H73:I73"/>
    <mergeCell ref="K72:L72"/>
    <mergeCell ref="F74:G74"/>
    <mergeCell ref="K77:L77"/>
    <mergeCell ref="K73:L73"/>
    <mergeCell ref="C74:E74"/>
    <mergeCell ref="F73:G73"/>
    <mergeCell ref="C73:E73"/>
    <mergeCell ref="H74:I74"/>
    <mergeCell ref="H75:I75"/>
    <mergeCell ref="K74:L74"/>
    <mergeCell ref="F69:G69"/>
    <mergeCell ref="C76:J76"/>
    <mergeCell ref="K76:L76"/>
    <mergeCell ref="B80:U80"/>
    <mergeCell ref="T76:U76"/>
    <mergeCell ref="C72:E72"/>
    <mergeCell ref="P75:T75"/>
    <mergeCell ref="C75:E75"/>
    <mergeCell ref="F75:G75"/>
    <mergeCell ref="K69:L69"/>
    <mergeCell ref="AD97:AE97"/>
    <mergeCell ref="X95:Y95"/>
    <mergeCell ref="AP63:AU63"/>
    <mergeCell ref="AD93:AE93"/>
    <mergeCell ref="R76:S76"/>
    <mergeCell ref="X91:Y91"/>
    <mergeCell ref="AA93:AC93"/>
    <mergeCell ref="AA97:AC97"/>
    <mergeCell ref="P63:T64"/>
    <mergeCell ref="P66:T66"/>
    <mergeCell ref="M69:N69"/>
    <mergeCell ref="M70:N70"/>
    <mergeCell ref="M71:N71"/>
    <mergeCell ref="M76:N76"/>
    <mergeCell ref="P76:Q76"/>
    <mergeCell ref="Q90:S90"/>
    <mergeCell ref="M90:O90"/>
    <mergeCell ref="M74:N74"/>
    <mergeCell ref="P74:T74"/>
    <mergeCell ref="M73:N73"/>
    <mergeCell ref="Y45:AB45"/>
    <mergeCell ref="Y47:Z47"/>
    <mergeCell ref="X102:Y102"/>
    <mergeCell ref="P72:T72"/>
    <mergeCell ref="P68:T68"/>
    <mergeCell ref="P69:T69"/>
    <mergeCell ref="P70:T70"/>
    <mergeCell ref="P71:T71"/>
    <mergeCell ref="P73:T73"/>
    <mergeCell ref="N101:P101"/>
    <mergeCell ref="C18:G18"/>
    <mergeCell ref="O18:Q18"/>
    <mergeCell ref="AW57:AW58"/>
    <mergeCell ref="AC45:AG45"/>
    <mergeCell ref="AE63:AN64"/>
    <mergeCell ref="X63:AD64"/>
    <mergeCell ref="C36:G36"/>
    <mergeCell ref="AA47:AB47"/>
    <mergeCell ref="Y44:AB44"/>
    <mergeCell ref="AC46:AG46"/>
    <mergeCell ref="L49:N49"/>
    <mergeCell ref="H58:U58"/>
    <mergeCell ref="AW63:BB63"/>
    <mergeCell ref="R14:T14"/>
    <mergeCell ref="R37:T37"/>
    <mergeCell ref="AC48:AG48"/>
    <mergeCell ref="AC44:AG44"/>
    <mergeCell ref="AI44:AK44"/>
    <mergeCell ref="AI45:AK45"/>
    <mergeCell ref="AI46:AK46"/>
    <mergeCell ref="H48:I48"/>
    <mergeCell ref="J49:K49"/>
    <mergeCell ref="L50:N50"/>
    <mergeCell ref="AP56:AU56"/>
    <mergeCell ref="Y56:AE56"/>
    <mergeCell ref="AF56:AO56"/>
    <mergeCell ref="J51:K51"/>
    <mergeCell ref="H50:K50"/>
    <mergeCell ref="O51:P51"/>
    <mergeCell ref="L51:N51"/>
    <mergeCell ref="AL46:AN46"/>
    <mergeCell ref="L47:N47"/>
    <mergeCell ref="M63:N63"/>
    <mergeCell ref="B4:G4"/>
    <mergeCell ref="H4:U4"/>
    <mergeCell ref="B5:G5"/>
    <mergeCell ref="H44:I44"/>
    <mergeCell ref="H45:I45"/>
    <mergeCell ref="C14:G14"/>
    <mergeCell ref="C12:G12"/>
    <mergeCell ref="R13:T13"/>
    <mergeCell ref="C44:G45"/>
    <mergeCell ref="R18:T18"/>
    <mergeCell ref="J45:K45"/>
    <mergeCell ref="L44:N44"/>
    <mergeCell ref="L45:N45"/>
    <mergeCell ref="J36:L36"/>
    <mergeCell ref="J18:L18"/>
    <mergeCell ref="O39:P39"/>
    <mergeCell ref="O40:P40"/>
    <mergeCell ref="B10:U10"/>
    <mergeCell ref="B42:U42"/>
    <mergeCell ref="C47:G47"/>
    <mergeCell ref="C48:G48"/>
    <mergeCell ref="R36:T36"/>
    <mergeCell ref="H12:L12"/>
    <mergeCell ref="Q39:S39"/>
    <mergeCell ref="Q40:S40"/>
    <mergeCell ref="C13:G13"/>
    <mergeCell ref="R12:T12"/>
    <mergeCell ref="C67:E67"/>
    <mergeCell ref="H65:I65"/>
    <mergeCell ref="H66:I66"/>
    <mergeCell ref="H67:I67"/>
    <mergeCell ref="F68:G68"/>
    <mergeCell ref="F66:G66"/>
    <mergeCell ref="K63:L63"/>
    <mergeCell ref="K64:L64"/>
    <mergeCell ref="F64:G64"/>
    <mergeCell ref="H64:I64"/>
    <mergeCell ref="M64:N64"/>
    <mergeCell ref="C66:E66"/>
    <mergeCell ref="K66:L66"/>
    <mergeCell ref="F63:G63"/>
    <mergeCell ref="D2:R2"/>
    <mergeCell ref="D56:R56"/>
    <mergeCell ref="M75:N75"/>
    <mergeCell ref="K75:L75"/>
    <mergeCell ref="R15:T15"/>
    <mergeCell ref="R16:T16"/>
    <mergeCell ref="R17:T17"/>
    <mergeCell ref="J44:K44"/>
    <mergeCell ref="H46:K46"/>
    <mergeCell ref="L46:N46"/>
    <mergeCell ref="J47:K47"/>
    <mergeCell ref="C46:G46"/>
    <mergeCell ref="F70:G70"/>
    <mergeCell ref="H63:I63"/>
    <mergeCell ref="B59:G59"/>
    <mergeCell ref="B61:N61"/>
    <mergeCell ref="C63:E64"/>
    <mergeCell ref="H68:I68"/>
    <mergeCell ref="K67:L67"/>
    <mergeCell ref="K65:L65"/>
    <mergeCell ref="C49:G49"/>
    <mergeCell ref="B58:G58"/>
    <mergeCell ref="C89:L89"/>
    <mergeCell ref="N89:S89"/>
    <mergeCell ref="C15:G15"/>
    <mergeCell ref="C16:G16"/>
    <mergeCell ref="C17:G17"/>
    <mergeCell ref="F71:G71"/>
    <mergeCell ref="K71:L71"/>
    <mergeCell ref="H47:I47"/>
  </mergeCells>
  <conditionalFormatting sqref="B4:B5 H4:H5">
    <cfRule type="cellIs" priority="22" dxfId="6" operator="equal" stopIfTrue="1">
      <formula>"PLATZHALTER"</formula>
    </cfRule>
  </conditionalFormatting>
  <conditionalFormatting sqref="B58:B59 H58:H59">
    <cfRule type="cellIs" priority="10" dxfId="6" operator="equal" stopIfTrue="1">
      <formula>"PLATZHALTER"</formula>
    </cfRule>
  </conditionalFormatting>
  <conditionalFormatting sqref="Q94">
    <cfRule type="expression" priority="4" dxfId="3" stopIfTrue="1">
      <formula>$M$91="Dämmung"</formula>
    </cfRule>
  </conditionalFormatting>
  <conditionalFormatting sqref="M92:O92">
    <cfRule type="expression" priority="3" dxfId="7" stopIfTrue="1">
      <formula>$M$91&gt;$X$92</formula>
    </cfRule>
  </conditionalFormatting>
  <conditionalFormatting sqref="Q92:S92">
    <cfRule type="expression" priority="2" dxfId="7" stopIfTrue="1">
      <formula>$Q$91&gt;$X$96</formula>
    </cfRule>
  </conditionalFormatting>
  <conditionalFormatting sqref="H8">
    <cfRule type="cellIs" priority="1" dxfId="6" operator="equal" stopIfTrue="1">
      <formula>"PLATZHALTER"</formula>
    </cfRule>
  </conditionalFormatting>
  <dataValidations count="23">
    <dataValidation type="list" showInputMessage="1" showErrorMessage="1" sqref="N51848:P51848">
      <formula1>"0,04"</formula1>
    </dataValidation>
    <dataValidation type="list" showInputMessage="1" showErrorMessage="1" sqref="N51847:P51847 K51847:M51848">
      <formula1>'U-Wert-Berechnung'!#REF!</formula1>
    </dataValidation>
    <dataValidation type="list" allowBlank="1" showInputMessage="1" showErrorMessage="1" sqref="K51846:P51846">
      <formula1>'U-Wert-Berechnung'!#REF!</formula1>
    </dataValidation>
    <dataValidation type="list" allowBlank="1" showInputMessage="1" showErrorMessage="1" sqref="M91">
      <formula1>$X$92:$X$94</formula1>
    </dataValidation>
    <dataValidation type="list" allowBlank="1" showInputMessage="1" showErrorMessage="1" sqref="Q91">
      <formula1>$X$96:$X$98</formula1>
    </dataValidation>
    <dataValidation type="list" allowBlank="1" showInputMessage="1" showErrorMessage="1" sqref="C65:E74">
      <formula1>$X$57:$X$62</formula1>
    </dataValidation>
    <dataValidation type="decimal" allowBlank="1" showInputMessage="1" showErrorMessage="1" prompt="Wertebereich: 0,02 bis 0,045" sqref="Q92:S92 M92:O92">
      <formula1>0.02</formula1>
      <formula2>0.045</formula2>
    </dataValidation>
    <dataValidation type="decimal" allowBlank="1" showInputMessage="1" showErrorMessage="1" prompt="Wertebereich: 1 bis 35 mm" sqref="Q94:S94 M94:O94">
      <formula1>1</formula1>
      <formula2>35</formula2>
    </dataValidation>
    <dataValidation type="decimal" allowBlank="1" showInputMessage="1" showErrorMessage="1" prompt="Wertebereich: 0,07 bis 0,12" sqref="H47:I47">
      <formula1>Y46</formula1>
      <formula2>AB46</formula2>
    </dataValidation>
    <dataValidation type="list" allowBlank="1" showInputMessage="1" showErrorMessage="1" prompt="gemäßt DIN EN ISO 6946:&#10;Aufwärts    = 0,10&#10;Horizontal  = 0,13&#10;Abwärts     = 0,17" sqref="L46:N46">
      <formula1>$AL$45:$AN$45</formula1>
    </dataValidation>
    <dataValidation type="decimal" allowBlank="1" showInputMessage="1" showErrorMessage="1" prompt="wertebereich: 0,12 bis 0,30" sqref="H49:I49">
      <formula1>Y48</formula1>
      <formula2>AB48</formula2>
    </dataValidation>
    <dataValidation type="list" allowBlank="1" showInputMessage="1" showErrorMessage="1" sqref="J48:K48">
      <formula1>$AC$47:$AG$47</formula1>
    </dataValidation>
    <dataValidation type="decimal" allowBlank="1" showInputMessage="1" showErrorMessage="1" prompt="Wertebereich: 0,04 bis 0,25 m" sqref="H48:I48">
      <formula1>Y47</formula1>
      <formula2>AA47</formula2>
    </dataValidation>
    <dataValidation type="list" allowBlank="1" showInputMessage="1" showErrorMessage="1" sqref="H8:U8">
      <formula1>$X$8:$X$9</formula1>
    </dataValidation>
    <dataValidation type="list" allowBlank="1" showInputMessage="1" showErrorMessage="1" prompt="Blechdicke / Drahtdurchmesser" sqref="F65:G74">
      <formula1>$X65:$AD65</formula1>
    </dataValidation>
    <dataValidation allowBlank="1" showInputMessage="1" showErrorMessage="1" prompt="Gemäßt DIN EN ISO 6946 anzusetzen" sqref="L50:N50"/>
    <dataValidation allowBlank="1" showInputMessage="1" showErrorMessage="1" prompt="Blechdicke / Drahtdurchmesser" sqref="F63:G63"/>
    <dataValidation type="list" allowBlank="1" showInputMessage="1" showErrorMessage="1" prompt="Ankerdurchmesser bzw. -länge" sqref="H65:I74">
      <formula1>$AE65:$AN65</formula1>
    </dataValidation>
    <dataValidation allowBlank="1" showInputMessage="1" showErrorMessage="1" prompt="Ankerdurchmesser bzw. -länge" sqref="H63:I63"/>
    <dataValidation allowBlank="1" showInputMessage="1" showErrorMessage="1" prompt="Ankeranzahl" sqref="J63 J65:J74"/>
    <dataValidation allowBlank="1" showInputMessage="1" showErrorMessage="1" prompt="gesamte die Wärmedämmung durchdringende Ankerfläche" sqref="K63:L63 K65:L75"/>
    <dataValidation allowBlank="1" showInputMessage="1" showErrorMessage="1" prompt="Punktueller Einfluss des Ankertyps" sqref="M63:N63 M65:N74"/>
    <dataValidation allowBlank="1" showInputMessage="1" showErrorMessage="1" prompt="U-Wert-Zuschlag duch die Anker" sqref="P76:Q76 R76:S76"/>
  </dataValidations>
  <hyperlinks>
    <hyperlink ref="O61:U61" location="Konstruktionsgrundsätze!A2" display="Konstruktionsgrundsätze"/>
    <hyperlink ref="C63:E64" location="Ankertypen!A1" display="Ankertyp"/>
  </hyperlinks>
  <printOptions/>
  <pageMargins left="0.5905511811023623" right="0.03937007874015748" top="0.5118110236220472" bottom="0.3937007874015748" header="0.31496062992125984" footer="0.15748031496062992"/>
  <pageSetup fitToWidth="0" horizontalDpi="600" verticalDpi="600" orientation="portrait" paperSize="9" r:id="rId2"/>
  <headerFooter scaleWithDoc="0" alignWithMargins="0">
    <oddFooter>&amp;CSeite &amp;P von &amp;N</oddFooter>
  </headerFooter>
  <rowBreaks count="1" manualBreakCount="1">
    <brk id="54" max="255" man="1"/>
  </rowBreaks>
  <ignoredErrors>
    <ignoredError sqref="H58:U59 R40:S40 R39:S39 Q40 Q39" unlockedFormula="1"/>
  </ignoredErrors>
  <drawing r:id="rId1"/>
</worksheet>
</file>

<file path=xl/worksheets/sheet2.xml><?xml version="1.0" encoding="utf-8"?>
<worksheet xmlns="http://schemas.openxmlformats.org/spreadsheetml/2006/main" xmlns:r="http://schemas.openxmlformats.org/officeDocument/2006/relationships">
  <dimension ref="B1:G9"/>
  <sheetViews>
    <sheetView showGridLines="0" view="pageBreakPreview" zoomScaleSheetLayoutView="100" zoomScalePageLayoutView="0" workbookViewId="0" topLeftCell="A1">
      <pane xSplit="2" ySplit="4" topLeftCell="C5" activePane="bottomRight" state="frozen"/>
      <selection pane="topLeft" activeCell="H12" sqref="H12:L12"/>
      <selection pane="topRight" activeCell="H12" sqref="H12:L12"/>
      <selection pane="bottomLeft" activeCell="H12" sqref="H12:L12"/>
      <selection pane="bottomRight" activeCell="G2" sqref="G2:G9"/>
    </sheetView>
  </sheetViews>
  <sheetFormatPr defaultColWidth="11.00390625" defaultRowHeight="14.25"/>
  <cols>
    <col min="1" max="1" width="1.625" style="227" customWidth="1"/>
    <col min="2" max="2" width="6.75390625" style="227" bestFit="1" customWidth="1"/>
    <col min="3" max="3" width="29.875" style="227" customWidth="1"/>
    <col min="4" max="4" width="23.375" style="227" customWidth="1"/>
    <col min="5" max="5" width="26.75390625" style="227" customWidth="1"/>
    <col min="6" max="6" width="3.125" style="227" customWidth="1"/>
    <col min="7" max="7" width="18.375" style="227" customWidth="1"/>
    <col min="8" max="16384" width="11.00390625" style="227" customWidth="1"/>
  </cols>
  <sheetData>
    <row r="1" spans="2:6" s="225" customFormat="1" ht="18.75" thickBot="1">
      <c r="B1" s="543" t="s">
        <v>102</v>
      </c>
      <c r="C1" s="543"/>
      <c r="D1" s="543"/>
      <c r="E1" s="543"/>
      <c r="F1" s="216"/>
    </row>
    <row r="2" spans="2:7" s="225" customFormat="1" ht="18">
      <c r="B2" s="544" t="s">
        <v>143</v>
      </c>
      <c r="C2" s="544"/>
      <c r="D2" s="544"/>
      <c r="E2" s="544"/>
      <c r="F2" s="216"/>
      <c r="G2" s="545" t="s">
        <v>155</v>
      </c>
    </row>
    <row r="3" spans="2:7" s="226" customFormat="1" ht="15" customHeight="1" thickBot="1">
      <c r="B3" s="217"/>
      <c r="C3" s="217"/>
      <c r="D3" s="217"/>
      <c r="E3" s="217"/>
      <c r="F3" s="218"/>
      <c r="G3" s="546"/>
    </row>
    <row r="4" spans="2:7" ht="29.25" thickBot="1">
      <c r="B4" s="219" t="s">
        <v>97</v>
      </c>
      <c r="C4" s="220" t="s">
        <v>98</v>
      </c>
      <c r="D4" s="220" t="s">
        <v>144</v>
      </c>
      <c r="E4" s="221" t="s">
        <v>99</v>
      </c>
      <c r="G4" s="546"/>
    </row>
    <row r="5" spans="2:7" ht="120" customHeight="1">
      <c r="B5" s="222" t="s">
        <v>61</v>
      </c>
      <c r="C5" s="228"/>
      <c r="D5" s="229"/>
      <c r="E5" s="230" t="s">
        <v>104</v>
      </c>
      <c r="G5" s="546"/>
    </row>
    <row r="6" spans="2:7" ht="120" customHeight="1">
      <c r="B6" s="223" t="s">
        <v>96</v>
      </c>
      <c r="C6" s="231"/>
      <c r="D6" s="232"/>
      <c r="E6" s="233" t="s">
        <v>103</v>
      </c>
      <c r="G6" s="546"/>
    </row>
    <row r="7" spans="2:7" ht="120" customHeight="1">
      <c r="B7" s="223" t="s">
        <v>16</v>
      </c>
      <c r="C7" s="231"/>
      <c r="D7" s="232"/>
      <c r="E7" s="233" t="s">
        <v>100</v>
      </c>
      <c r="G7" s="546"/>
    </row>
    <row r="8" spans="2:7" ht="234" customHeight="1">
      <c r="B8" s="223" t="s">
        <v>101</v>
      </c>
      <c r="C8" s="231"/>
      <c r="D8" s="232"/>
      <c r="E8" s="233" t="s">
        <v>105</v>
      </c>
      <c r="G8" s="546"/>
    </row>
    <row r="9" spans="2:7" ht="120" customHeight="1" thickBot="1">
      <c r="B9" s="224" t="s">
        <v>62</v>
      </c>
      <c r="C9" s="234"/>
      <c r="D9" s="235"/>
      <c r="E9" s="236" t="s">
        <v>106</v>
      </c>
      <c r="G9" s="547"/>
    </row>
  </sheetData>
  <sheetProtection password="C9FC" sheet="1"/>
  <mergeCells count="3">
    <mergeCell ref="B1:E1"/>
    <mergeCell ref="B2:E2"/>
    <mergeCell ref="G2:G9"/>
  </mergeCells>
  <hyperlinks>
    <hyperlink ref="G2:G8" location="'U-Wert-Berechnung'!C36" display="Zurück zur Zusammenstellung"/>
  </hyperlinks>
  <printOptions/>
  <pageMargins left="0.5905511811023623" right="0.03937007874015748" top="0.5118110236220472" bottom="0.3937007874015748" header="0.31496062992125984" footer="0.15748031496062992"/>
  <pageSetup horizontalDpi="600" verticalDpi="600" orientation="portrait" paperSize="9" r:id="rId2"/>
  <headerFooter scaleWithDoc="0"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dimension ref="B1:G32"/>
  <sheetViews>
    <sheetView showGridLines="0" view="pageBreakPreview" zoomScaleSheetLayoutView="100" zoomScalePageLayoutView="0" workbookViewId="0" topLeftCell="A1">
      <selection activeCell="B1" sqref="B1:E1"/>
    </sheetView>
  </sheetViews>
  <sheetFormatPr defaultColWidth="11.00390625" defaultRowHeight="14.25"/>
  <cols>
    <col min="1" max="1" width="2.625" style="294" customWidth="1"/>
    <col min="2" max="2" width="2.00390625" style="249" bestFit="1" customWidth="1"/>
    <col min="3" max="3" width="28.125" style="249" customWidth="1"/>
    <col min="4" max="5" width="28.125" style="294" customWidth="1"/>
    <col min="6" max="6" width="2.125" style="294" customWidth="1"/>
    <col min="7" max="7" width="18.25390625" style="299" customWidth="1"/>
    <col min="8" max="16384" width="11.00390625" style="294" customWidth="1"/>
  </cols>
  <sheetData>
    <row r="1" spans="2:5" ht="18" thickBot="1">
      <c r="B1" s="550" t="s">
        <v>35</v>
      </c>
      <c r="C1" s="550"/>
      <c r="D1" s="550"/>
      <c r="E1" s="550"/>
    </row>
    <row r="2" spans="2:7" ht="17.25">
      <c r="B2" s="279"/>
      <c r="C2" s="279"/>
      <c r="D2" s="279"/>
      <c r="E2" s="279"/>
      <c r="G2" s="545" t="s">
        <v>155</v>
      </c>
    </row>
    <row r="3" spans="3:7" ht="15.75">
      <c r="C3" s="549" t="s">
        <v>156</v>
      </c>
      <c r="D3" s="549"/>
      <c r="E3" s="549"/>
      <c r="G3" s="546"/>
    </row>
    <row r="4" spans="2:7" ht="15.75">
      <c r="B4" s="249" t="s">
        <v>82</v>
      </c>
      <c r="C4" s="548" t="s">
        <v>157</v>
      </c>
      <c r="D4" s="548"/>
      <c r="E4" s="548"/>
      <c r="G4" s="546"/>
    </row>
    <row r="5" spans="2:7" ht="15.75">
      <c r="B5" s="249" t="s">
        <v>82</v>
      </c>
      <c r="C5" s="548" t="s">
        <v>159</v>
      </c>
      <c r="D5" s="548"/>
      <c r="E5" s="548"/>
      <c r="G5" s="546"/>
    </row>
    <row r="6" spans="2:7" ht="15.75">
      <c r="B6" s="249" t="s">
        <v>82</v>
      </c>
      <c r="C6" s="548" t="s">
        <v>158</v>
      </c>
      <c r="D6" s="548"/>
      <c r="E6" s="548"/>
      <c r="G6" s="546"/>
    </row>
    <row r="7" spans="2:7" ht="15.75">
      <c r="B7" s="249" t="s">
        <v>82</v>
      </c>
      <c r="C7" s="548" t="s">
        <v>160</v>
      </c>
      <c r="D7" s="548"/>
      <c r="E7" s="548"/>
      <c r="G7" s="546"/>
    </row>
    <row r="8" spans="3:7" ht="15.75">
      <c r="C8" s="548"/>
      <c r="D8" s="548"/>
      <c r="E8" s="548"/>
      <c r="G8" s="546"/>
    </row>
    <row r="9" spans="3:7" ht="15.75">
      <c r="C9" s="549" t="s">
        <v>166</v>
      </c>
      <c r="D9" s="549"/>
      <c r="E9" s="549"/>
      <c r="G9" s="546"/>
    </row>
    <row r="10" spans="2:7" ht="63" customHeight="1">
      <c r="B10" s="249" t="s">
        <v>82</v>
      </c>
      <c r="C10" s="548" t="s">
        <v>164</v>
      </c>
      <c r="D10" s="548"/>
      <c r="E10" s="548"/>
      <c r="G10" s="546"/>
    </row>
    <row r="11" spans="4:7" ht="15.75">
      <c r="D11" s="249"/>
      <c r="E11" s="249"/>
      <c r="G11" s="546"/>
    </row>
    <row r="12" spans="3:7" ht="15.75">
      <c r="C12" s="549" t="s">
        <v>191</v>
      </c>
      <c r="D12" s="549"/>
      <c r="E12" s="549"/>
      <c r="G12" s="546"/>
    </row>
    <row r="13" spans="2:7" ht="48.75" customHeight="1">
      <c r="B13" s="249" t="s">
        <v>82</v>
      </c>
      <c r="C13" s="548" t="s">
        <v>192</v>
      </c>
      <c r="D13" s="548"/>
      <c r="E13" s="548"/>
      <c r="G13" s="546"/>
    </row>
    <row r="14" spans="4:7" ht="15.75">
      <c r="D14" s="249"/>
      <c r="E14" s="249"/>
      <c r="G14" s="546"/>
    </row>
    <row r="15" spans="3:7" ht="15.75">
      <c r="C15" s="549" t="s">
        <v>161</v>
      </c>
      <c r="D15" s="549"/>
      <c r="E15" s="549"/>
      <c r="G15" s="546"/>
    </row>
    <row r="16" spans="2:7" ht="48.75" customHeight="1">
      <c r="B16" s="249" t="s">
        <v>82</v>
      </c>
      <c r="C16" s="548" t="s">
        <v>162</v>
      </c>
      <c r="D16" s="548"/>
      <c r="E16" s="548"/>
      <c r="G16" s="546"/>
    </row>
    <row r="17" spans="2:7" ht="34.5" customHeight="1">
      <c r="B17" s="249" t="s">
        <v>82</v>
      </c>
      <c r="C17" s="548" t="s">
        <v>163</v>
      </c>
      <c r="D17" s="548"/>
      <c r="E17" s="548"/>
      <c r="G17" s="546"/>
    </row>
    <row r="18" spans="2:7" ht="49.5" customHeight="1">
      <c r="B18" s="249" t="s">
        <v>82</v>
      </c>
      <c r="C18" s="548" t="s">
        <v>190</v>
      </c>
      <c r="D18" s="548"/>
      <c r="E18" s="548"/>
      <c r="G18" s="546"/>
    </row>
    <row r="19" spans="4:7" ht="15.75">
      <c r="D19" s="249"/>
      <c r="E19" s="249"/>
      <c r="G19" s="546"/>
    </row>
    <row r="20" spans="3:7" ht="15.75">
      <c r="C20" s="549" t="s">
        <v>165</v>
      </c>
      <c r="D20" s="549"/>
      <c r="E20" s="549"/>
      <c r="G20" s="546"/>
    </row>
    <row r="21" spans="2:7" ht="49.5" customHeight="1">
      <c r="B21" s="249" t="s">
        <v>82</v>
      </c>
      <c r="C21" s="548" t="s">
        <v>167</v>
      </c>
      <c r="D21" s="548"/>
      <c r="E21" s="548"/>
      <c r="G21" s="546"/>
    </row>
    <row r="22" spans="2:7" ht="33.75" customHeight="1">
      <c r="B22" s="249" t="s">
        <v>82</v>
      </c>
      <c r="C22" s="548" t="s">
        <v>168</v>
      </c>
      <c r="D22" s="548"/>
      <c r="E22" s="548"/>
      <c r="G22" s="546"/>
    </row>
    <row r="23" spans="2:7" ht="34.5" customHeight="1">
      <c r="B23" s="249" t="s">
        <v>82</v>
      </c>
      <c r="C23" s="548" t="s">
        <v>169</v>
      </c>
      <c r="D23" s="548"/>
      <c r="E23" s="548"/>
      <c r="G23" s="546"/>
    </row>
    <row r="24" spans="3:7" ht="14.25">
      <c r="C24" s="548"/>
      <c r="D24" s="548"/>
      <c r="E24" s="548"/>
      <c r="G24" s="546"/>
    </row>
    <row r="25" spans="4:7" ht="14.25">
      <c r="D25" s="249"/>
      <c r="E25" s="249"/>
      <c r="G25" s="546"/>
    </row>
    <row r="26" spans="2:7" ht="16.5" thickBot="1">
      <c r="B26" s="249" t="s">
        <v>82</v>
      </c>
      <c r="C26" s="549" t="s">
        <v>170</v>
      </c>
      <c r="D26" s="549"/>
      <c r="E26" s="549"/>
      <c r="G26" s="546"/>
    </row>
    <row r="27" spans="3:7" ht="16.5" thickBot="1">
      <c r="C27" s="280"/>
      <c r="D27" s="281" t="s">
        <v>80</v>
      </c>
      <c r="E27" s="282" t="s">
        <v>81</v>
      </c>
      <c r="G27" s="546"/>
    </row>
    <row r="28" spans="3:7" ht="15.75">
      <c r="C28" s="283" t="s">
        <v>61</v>
      </c>
      <c r="D28" s="551" t="s">
        <v>171</v>
      </c>
      <c r="E28" s="552"/>
      <c r="G28" s="546"/>
    </row>
    <row r="29" spans="3:7" ht="15.75">
      <c r="C29" s="284" t="s">
        <v>16</v>
      </c>
      <c r="D29" s="285" t="s">
        <v>172</v>
      </c>
      <c r="E29" s="286" t="s">
        <v>173</v>
      </c>
      <c r="G29" s="546"/>
    </row>
    <row r="30" spans="3:7" ht="31.5">
      <c r="C30" s="284" t="s">
        <v>174</v>
      </c>
      <c r="D30" s="285" t="s">
        <v>187</v>
      </c>
      <c r="E30" s="286" t="s">
        <v>175</v>
      </c>
      <c r="G30" s="546"/>
    </row>
    <row r="31" spans="3:7" ht="15.75">
      <c r="C31" s="287" t="s">
        <v>96</v>
      </c>
      <c r="D31" s="288" t="s">
        <v>188</v>
      </c>
      <c r="E31" s="289" t="s">
        <v>189</v>
      </c>
      <c r="G31" s="546"/>
    </row>
    <row r="32" spans="3:7" ht="32.25" thickBot="1">
      <c r="C32" s="290" t="s">
        <v>62</v>
      </c>
      <c r="D32" s="291" t="s">
        <v>176</v>
      </c>
      <c r="E32" s="292" t="s">
        <v>177</v>
      </c>
      <c r="G32" s="547"/>
    </row>
  </sheetData>
  <sheetProtection password="C9FC" sheet="1"/>
  <mergeCells count="23">
    <mergeCell ref="D28:E28"/>
    <mergeCell ref="C16:E16"/>
    <mergeCell ref="C3:E3"/>
    <mergeCell ref="C5:E5"/>
    <mergeCell ref="C20:E20"/>
    <mergeCell ref="C7:E7"/>
    <mergeCell ref="B1:E1"/>
    <mergeCell ref="G2:G32"/>
    <mergeCell ref="C12:E12"/>
    <mergeCell ref="C13:E13"/>
    <mergeCell ref="C10:E10"/>
    <mergeCell ref="C6:E6"/>
    <mergeCell ref="C9:E9"/>
    <mergeCell ref="C4:E4"/>
    <mergeCell ref="C26:E26"/>
    <mergeCell ref="C22:E22"/>
    <mergeCell ref="C23:E23"/>
    <mergeCell ref="C24:E24"/>
    <mergeCell ref="C18:E18"/>
    <mergeCell ref="C17:E17"/>
    <mergeCell ref="C8:E8"/>
    <mergeCell ref="C15:E15"/>
    <mergeCell ref="C21:E21"/>
  </mergeCells>
  <hyperlinks>
    <hyperlink ref="G2:G16" location="'U-Wert-Berechnung'!C36" display="Zurück zur Zusammenstellung"/>
  </hyperlinks>
  <printOptions/>
  <pageMargins left="0.5905511811023623" right="0.03937007874015748" top="0.5118110236220472" bottom="0.3937007874015748" header="0.31496062992125984" footer="0.15748031496062992"/>
  <pageSetup horizontalDpi="600" verticalDpi="600" orientation="portrait" paperSize="9" r:id="rId3"/>
  <headerFooter scaleWithDoc="0" alignWithMargins="0">
    <oddFooter>&amp;CSeite &amp;P von &amp;N</oddFooter>
  </headerFooter>
  <legacyDrawing r:id="rId2"/>
  <oleObjects>
    <oleObject progId="Equation.DSMT4" shapeId="1626248" r:id="rId1"/>
  </oleObjects>
</worksheet>
</file>

<file path=xl/worksheets/sheet4.xml><?xml version="1.0" encoding="utf-8"?>
<worksheet xmlns="http://schemas.openxmlformats.org/spreadsheetml/2006/main" xmlns:r="http://schemas.openxmlformats.org/officeDocument/2006/relationships">
  <dimension ref="B1:E21"/>
  <sheetViews>
    <sheetView showGridLines="0" view="pageBreakPreview" zoomScaleSheetLayoutView="100" zoomScalePageLayoutView="0" workbookViewId="0" topLeftCell="A1">
      <selection activeCell="E2" sqref="E2:E21"/>
    </sheetView>
  </sheetViews>
  <sheetFormatPr defaultColWidth="2.625" defaultRowHeight="14.25"/>
  <cols>
    <col min="1" max="1" width="2.625" style="248" customWidth="1"/>
    <col min="2" max="2" width="3.625" style="248" bestFit="1" customWidth="1"/>
    <col min="3" max="3" width="79.50390625" style="294" customWidth="1"/>
    <col min="4" max="4" width="2.625" style="248" customWidth="1"/>
    <col min="5" max="5" width="18.125" style="248" bestFit="1" customWidth="1"/>
    <col min="6" max="16384" width="2.625" style="248" customWidth="1"/>
  </cols>
  <sheetData>
    <row r="1" spans="2:5" ht="18" thickBot="1">
      <c r="B1" s="543" t="s">
        <v>178</v>
      </c>
      <c r="C1" s="543"/>
      <c r="E1" s="227"/>
    </row>
    <row r="2" spans="3:5" ht="15.75">
      <c r="C2" s="293"/>
      <c r="E2" s="553" t="s">
        <v>155</v>
      </c>
    </row>
    <row r="3" spans="2:5" ht="15.75">
      <c r="B3" s="295" t="s">
        <v>70</v>
      </c>
      <c r="C3" s="296" t="s">
        <v>71</v>
      </c>
      <c r="E3" s="554"/>
    </row>
    <row r="4" spans="3:5" ht="63">
      <c r="C4" s="297" t="s">
        <v>179</v>
      </c>
      <c r="E4" s="554"/>
    </row>
    <row r="5" spans="3:5" ht="15.75">
      <c r="C5" s="297"/>
      <c r="E5" s="554"/>
    </row>
    <row r="6" spans="2:5" ht="15.75">
      <c r="B6" s="295" t="s">
        <v>72</v>
      </c>
      <c r="C6" s="296" t="s">
        <v>66</v>
      </c>
      <c r="E6" s="554"/>
    </row>
    <row r="7" spans="3:5" ht="47.25">
      <c r="C7" s="297" t="s">
        <v>180</v>
      </c>
      <c r="E7" s="554"/>
    </row>
    <row r="8" spans="3:5" ht="14.25">
      <c r="C8" s="297"/>
      <c r="E8" s="554"/>
    </row>
    <row r="9" spans="2:5" ht="14.25">
      <c r="B9" s="295" t="s">
        <v>73</v>
      </c>
      <c r="C9" s="296" t="s">
        <v>74</v>
      </c>
      <c r="E9" s="554"/>
    </row>
    <row r="10" spans="3:5" ht="128.25">
      <c r="C10" s="297" t="s">
        <v>85</v>
      </c>
      <c r="E10" s="554"/>
    </row>
    <row r="11" spans="3:5" ht="14.25">
      <c r="C11" s="297"/>
      <c r="E11" s="554"/>
    </row>
    <row r="12" spans="2:5" ht="14.25">
      <c r="B12" s="295" t="s">
        <v>76</v>
      </c>
      <c r="C12" s="296" t="s">
        <v>75</v>
      </c>
      <c r="E12" s="554"/>
    </row>
    <row r="13" spans="3:5" ht="28.5">
      <c r="C13" s="297" t="s">
        <v>77</v>
      </c>
      <c r="E13" s="554"/>
    </row>
    <row r="14" spans="3:5" ht="14.25">
      <c r="C14" s="297"/>
      <c r="E14" s="554"/>
    </row>
    <row r="15" spans="2:5" ht="14.25">
      <c r="B15" s="295" t="s">
        <v>78</v>
      </c>
      <c r="C15" s="296" t="s">
        <v>79</v>
      </c>
      <c r="E15" s="554"/>
    </row>
    <row r="16" spans="3:5" ht="14.25">
      <c r="C16" s="298" t="s">
        <v>67</v>
      </c>
      <c r="E16" s="554"/>
    </row>
    <row r="17" spans="3:5" ht="28.5">
      <c r="C17" s="297" t="s">
        <v>84</v>
      </c>
      <c r="E17" s="554"/>
    </row>
    <row r="18" spans="3:5" ht="28.5">
      <c r="C18" s="297" t="s">
        <v>182</v>
      </c>
      <c r="E18" s="554"/>
    </row>
    <row r="19" spans="3:5" ht="14.25">
      <c r="C19" s="297"/>
      <c r="E19" s="554"/>
    </row>
    <row r="20" spans="2:5" ht="14.25">
      <c r="B20" s="295"/>
      <c r="C20" s="298" t="s">
        <v>68</v>
      </c>
      <c r="E20" s="554"/>
    </row>
    <row r="21" spans="3:5" ht="29.25" thickBot="1">
      <c r="C21" s="297" t="s">
        <v>83</v>
      </c>
      <c r="E21" s="555"/>
    </row>
    <row r="22" ht="14.25"/>
    <row r="23" ht="14.25"/>
    <row r="24" ht="14.25"/>
    <row r="25" ht="14.25"/>
    <row r="26" ht="14.25"/>
    <row r="27" ht="14.25"/>
    <row r="28" ht="14.25"/>
  </sheetData>
  <sheetProtection password="C9FC" sheet="1"/>
  <mergeCells count="2">
    <mergeCell ref="E2:E21"/>
    <mergeCell ref="B1:C1"/>
  </mergeCells>
  <hyperlinks>
    <hyperlink ref="E2:E9" location="'U-Wert-Berechnung'!C36" display="Zurück zur Zusammenstellung"/>
    <hyperlink ref="C18" r:id="rId1" display="Fachvereinigung Deutscher Betonfertigteilbau e. V., Schloßallee 10, 53179 Bonn, http://www.fdb-fertigteilbau.de"/>
    <hyperlink ref="C17" r:id="rId2" display="BetonMarketing Deutschland GmbH, Steinhof 39, 40699 Erkrath, http://www.beton.org"/>
    <hyperlink ref="C21" r:id="rId3" display="IWS Ingenieurgesellschaft Willems und Schild GmbH, Lyrenstraße 13, 44866 Bochum-Wattenscheid, Dipl.-Ing. Georg Hellinger, http://www.ing-ws.de"/>
  </hyperlinks>
  <printOptions/>
  <pageMargins left="0.5905511811023623" right="0.03937007874015748" top="0.5118110236220472" bottom="0.3937007874015748" header="0.31496062992125984" footer="0.15748031496062992"/>
  <pageSetup horizontalDpi="600" verticalDpi="600" orientation="portrait" paperSize="9" r:id="rId5"/>
  <headerFooter scaleWithDoc="0" alignWithMargins="0">
    <oddFooter>&amp;CSeite &amp;P von &amp;N</oddFooter>
  </headerFooter>
  <drawing r:id="rId4"/>
</worksheet>
</file>

<file path=xl/worksheets/sheet5.xml><?xml version="1.0" encoding="utf-8"?>
<worksheet xmlns="http://schemas.openxmlformats.org/spreadsheetml/2006/main" xmlns:r="http://schemas.openxmlformats.org/officeDocument/2006/relationships">
  <dimension ref="B3:C5"/>
  <sheetViews>
    <sheetView showGridLines="0" zoomScale="220" zoomScaleNormal="220" zoomScalePageLayoutView="0" workbookViewId="0" topLeftCell="A1">
      <selection activeCell="C6" sqref="C6"/>
    </sheetView>
  </sheetViews>
  <sheetFormatPr defaultColWidth="11.00390625" defaultRowHeight="14.25"/>
  <cols>
    <col min="1" max="1" width="1.00390625" style="0" customWidth="1"/>
    <col min="2" max="2" width="10.875" style="0" customWidth="1"/>
    <col min="3" max="3" width="57.625" style="0" bestFit="1" customWidth="1"/>
  </cols>
  <sheetData>
    <row r="2" ht="15" thickBot="1"/>
    <row r="3" spans="2:3" ht="14.25">
      <c r="B3" s="250"/>
      <c r="C3" s="251" t="s">
        <v>154</v>
      </c>
    </row>
    <row r="4" spans="2:3" ht="14.25">
      <c r="B4" s="252"/>
      <c r="C4" s="254" t="s">
        <v>181</v>
      </c>
    </row>
    <row r="5" spans="2:3" ht="14.25">
      <c r="B5" s="252"/>
      <c r="C5" s="253"/>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Ruhr-Universität Bochum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Berechnungsprogramm</dc:title>
  <dc:subject>U-Wert-Berechnung</dc:subject>
  <dc:creator>Hellinger</dc:creator>
  <cp:keywords/>
  <dc:description/>
  <cp:lastModifiedBy>Schorsch</cp:lastModifiedBy>
  <cp:lastPrinted>2011-08-12T09:14:18Z</cp:lastPrinted>
  <dcterms:created xsi:type="dcterms:W3CDTF">2005-08-22T14:07:55Z</dcterms:created>
  <dcterms:modified xsi:type="dcterms:W3CDTF">2012-01-25T12:11:39Z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